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codeName="{B6124F1A-AFFB-F854-7757-9A1D4C6FC43C}"/>
  <workbookPr codeName="ThisWorkbook"/>
  <mc:AlternateContent xmlns:mc="http://schemas.openxmlformats.org/markup-compatibility/2006">
    <mc:Choice Requires="x15">
      <x15ac:absPath xmlns:x15ac="http://schemas.microsoft.com/office/spreadsheetml/2010/11/ac" url="E:\"/>
    </mc:Choice>
  </mc:AlternateContent>
  <xr:revisionPtr revIDLastSave="0" documentId="8_{A00EA065-3F7D-4B52-9984-F62D5E86C831}" xr6:coauthVersionLast="47" xr6:coauthVersionMax="47" xr10:uidLastSave="{00000000-0000-0000-0000-000000000000}"/>
  <bookViews>
    <workbookView xWindow="-120" yWindow="-120" windowWidth="20730" windowHeight="11310" tabRatio="888" activeTab="1" xr2:uid="{00000000-000D-0000-FFFF-FFFF00000000}"/>
  </bookViews>
  <sheets>
    <sheet name="Acceuil" sheetId="1" r:id="rId1"/>
    <sheet name="Budget" sheetId="2" r:id="rId2"/>
    <sheet name="CC" sheetId="3" r:id="rId3"/>
    <sheet name="CA" sheetId="4" r:id="rId4"/>
    <sheet name="CV" sheetId="5" r:id="rId5"/>
    <sheet name="CP" sheetId="6" r:id="rId6"/>
    <sheet name="Cadres de Concertation" sheetId="7" r:id="rId7"/>
    <sheet name="Tutelle" sheetId="8" r:id="rId8"/>
    <sheet name="Marchés" sheetId="9" r:id="rId9"/>
    <sheet name="Services Délégués" sheetId="10" r:id="rId10"/>
    <sheet name="Autres données" sheetId="11" r:id="rId11"/>
    <sheet name="Récapitulatif" sheetId="12" state="hidden" r:id="rId12"/>
    <sheet name="Indicateurs" sheetId="13" state="hidden"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H15" i="9" l="1"/>
  <c r="BH14" i="9"/>
  <c r="BH13" i="9"/>
  <c r="BF15" i="9"/>
  <c r="BF14" i="9"/>
  <c r="BF13" i="9"/>
  <c r="BD15" i="9"/>
  <c r="BD14" i="9"/>
  <c r="BD13" i="9"/>
  <c r="BB15" i="9"/>
  <c r="BB14" i="9"/>
  <c r="BB13" i="9"/>
  <c r="AZ15" i="9"/>
  <c r="AZ14" i="9"/>
  <c r="AZ13" i="9"/>
  <c r="AX15" i="9"/>
  <c r="AX14" i="9"/>
  <c r="AX13" i="9"/>
  <c r="AV15" i="9"/>
  <c r="AV14" i="9"/>
  <c r="AV13" i="9"/>
  <c r="AT15" i="9"/>
  <c r="AT14" i="9"/>
  <c r="AT13" i="9"/>
  <c r="AR15" i="9"/>
  <c r="AR14" i="9"/>
  <c r="AR13" i="9"/>
  <c r="AP15" i="9"/>
  <c r="AP14" i="9"/>
  <c r="AP13" i="9"/>
  <c r="AN15" i="9"/>
  <c r="AN14" i="9"/>
  <c r="AN13" i="9"/>
  <c r="AL15" i="9"/>
  <c r="AL14" i="9"/>
  <c r="AL13" i="9"/>
  <c r="AJ15" i="9"/>
  <c r="AJ14" i="9"/>
  <c r="AJ13" i="9"/>
  <c r="AH15" i="9"/>
  <c r="AH14" i="9"/>
  <c r="AH13" i="9"/>
  <c r="AF15" i="9"/>
  <c r="AF14" i="9"/>
  <c r="AF13" i="9"/>
  <c r="AD15" i="9"/>
  <c r="AD14" i="9"/>
  <c r="AD13" i="9"/>
  <c r="AB15" i="9"/>
  <c r="AB14" i="9"/>
  <c r="AB13" i="9"/>
  <c r="Z15" i="9"/>
  <c r="Z14" i="9"/>
  <c r="Z13" i="9"/>
  <c r="X15" i="9"/>
  <c r="X14" i="9"/>
  <c r="X13" i="9"/>
  <c r="V15" i="9"/>
  <c r="V14" i="9"/>
  <c r="V13" i="9"/>
  <c r="T15" i="9"/>
  <c r="T14" i="9"/>
  <c r="T13" i="9"/>
  <c r="R15" i="9"/>
  <c r="R14" i="9"/>
  <c r="R13" i="9"/>
  <c r="P15" i="9"/>
  <c r="P14" i="9"/>
  <c r="P13" i="9"/>
  <c r="N15" i="9"/>
  <c r="N14" i="9"/>
  <c r="N13" i="9"/>
  <c r="L15" i="9"/>
  <c r="L14" i="9"/>
  <c r="L13" i="9"/>
  <c r="J15" i="9"/>
  <c r="J14" i="9"/>
  <c r="J13" i="9"/>
  <c r="AD16" i="9" l="1"/>
  <c r="AT16" i="9"/>
  <c r="BB16" i="9"/>
  <c r="L16" i="9"/>
  <c r="T16" i="9"/>
  <c r="AB16" i="9"/>
  <c r="AJ16" i="9"/>
  <c r="AR16" i="9"/>
  <c r="BH16" i="9"/>
  <c r="J16" i="9"/>
  <c r="R16" i="9"/>
  <c r="Z16" i="9"/>
  <c r="AZ16" i="9"/>
  <c r="AL16" i="9"/>
  <c r="P16" i="9"/>
  <c r="X16" i="9"/>
  <c r="AH16" i="9"/>
  <c r="AP16" i="9"/>
  <c r="AX16" i="9"/>
  <c r="BF16" i="9"/>
  <c r="N16" i="9"/>
  <c r="V16" i="9"/>
  <c r="AF16" i="9"/>
  <c r="AN16" i="9"/>
  <c r="AV16" i="9"/>
  <c r="BD16" i="9"/>
  <c r="D21" i="13"/>
  <c r="D20" i="13"/>
  <c r="C92" i="12"/>
  <c r="C91" i="12"/>
  <c r="C93" i="12" s="1"/>
  <c r="C90" i="12"/>
  <c r="C89" i="12"/>
  <c r="C88" i="12"/>
  <c r="C87" i="12"/>
  <c r="C86" i="12"/>
  <c r="C85" i="12"/>
  <c r="C84" i="12"/>
  <c r="C83" i="12"/>
  <c r="C82" i="12"/>
  <c r="C80" i="12"/>
  <c r="C79" i="12"/>
  <c r="C81" i="12" s="1"/>
  <c r="C78" i="12"/>
  <c r="C77" i="12"/>
  <c r="D77" i="12" s="1"/>
  <c r="D40" i="13" s="1"/>
  <c r="C76" i="12"/>
  <c r="C75" i="12"/>
  <c r="D38" i="13" s="1"/>
  <c r="C74" i="12"/>
  <c r="C73" i="12"/>
  <c r="C72" i="12"/>
  <c r="D37" i="13" s="1"/>
  <c r="C71" i="12"/>
  <c r="C70" i="12"/>
  <c r="C69" i="12"/>
  <c r="C68" i="12"/>
  <c r="C67" i="12"/>
  <c r="C66" i="12"/>
  <c r="C65" i="12"/>
  <c r="D34" i="13" s="1"/>
  <c r="C64" i="12"/>
  <c r="C63" i="12"/>
  <c r="C62" i="12"/>
  <c r="C61" i="12"/>
  <c r="D32" i="13" s="1"/>
  <c r="C59" i="12"/>
  <c r="D59" i="12" s="1"/>
  <c r="C58" i="12"/>
  <c r="A58" i="12"/>
  <c r="C57" i="12"/>
  <c r="A57" i="12"/>
  <c r="C56" i="12"/>
  <c r="C55" i="12"/>
  <c r="C54" i="12"/>
  <c r="C53" i="12"/>
  <c r="D28" i="13" s="1"/>
  <c r="C51" i="12"/>
  <c r="C49" i="12"/>
  <c r="D48" i="12"/>
  <c r="C48" i="12"/>
  <c r="A48" i="12"/>
  <c r="C47" i="12"/>
  <c r="A47" i="12"/>
  <c r="C46" i="12"/>
  <c r="C45" i="12"/>
  <c r="C44" i="12"/>
  <c r="C43" i="12"/>
  <c r="C42" i="12"/>
  <c r="C41" i="12"/>
  <c r="C40" i="12"/>
  <c r="C39" i="12"/>
  <c r="C38" i="12"/>
  <c r="C37" i="12"/>
  <c r="C36" i="12"/>
  <c r="C35" i="12"/>
  <c r="C33" i="12"/>
  <c r="C32" i="12"/>
  <c r="D15" i="13" s="1"/>
  <c r="C31" i="12"/>
  <c r="D14" i="13" s="1"/>
  <c r="C29" i="12"/>
  <c r="D13" i="13" s="1"/>
  <c r="C27" i="12"/>
  <c r="D12" i="13" s="1"/>
  <c r="C25" i="12"/>
  <c r="D11" i="13" s="1"/>
  <c r="C23" i="12"/>
  <c r="C20" i="12"/>
  <c r="C19" i="12"/>
  <c r="C18" i="12"/>
  <c r="C17" i="12"/>
  <c r="C16" i="12"/>
  <c r="C15" i="12"/>
  <c r="C9" i="12"/>
  <c r="C8" i="12"/>
  <c r="C7" i="12"/>
  <c r="D4" i="13" s="1"/>
  <c r="C6" i="12"/>
  <c r="C5" i="12"/>
  <c r="C4" i="12"/>
  <c r="C3" i="12"/>
  <c r="C2" i="12"/>
  <c r="D1" i="13" s="1"/>
  <c r="AD5" i="10"/>
  <c r="C22" i="12" s="1"/>
  <c r="AC5" i="10"/>
  <c r="C21" i="12" s="1"/>
  <c r="H15" i="9"/>
  <c r="F15" i="9"/>
  <c r="D15" i="9"/>
  <c r="H14" i="9"/>
  <c r="F14" i="9"/>
  <c r="D14" i="9"/>
  <c r="H13" i="9"/>
  <c r="F13" i="9"/>
  <c r="D13" i="9"/>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C10" i="12" s="1"/>
  <c r="AP14" i="6"/>
  <c r="AP13" i="6"/>
  <c r="AP12" i="6"/>
  <c r="AP11" i="6"/>
  <c r="AP10" i="6"/>
  <c r="AP9" i="6"/>
  <c r="AP8" i="6"/>
  <c r="AP7" i="6"/>
  <c r="AP6" i="6"/>
  <c r="AP5" i="6"/>
  <c r="H9" i="3"/>
  <c r="I9" i="3" s="1"/>
  <c r="H8" i="3"/>
  <c r="I8" i="3" s="1"/>
  <c r="H7" i="3"/>
  <c r="I7" i="3" s="1"/>
  <c r="H6" i="3"/>
  <c r="I6" i="3" s="1"/>
  <c r="D5" i="13" l="1"/>
  <c r="D39" i="13"/>
  <c r="D44" i="13"/>
  <c r="C12" i="12"/>
  <c r="D3" i="13"/>
  <c r="D42" i="13"/>
  <c r="C14" i="12"/>
  <c r="D16" i="9"/>
  <c r="F16" i="9"/>
  <c r="D35" i="13"/>
  <c r="D30" i="13"/>
  <c r="D29" i="13"/>
  <c r="D8" i="13"/>
  <c r="D7" i="13"/>
  <c r="D2" i="13"/>
  <c r="D9" i="13"/>
  <c r="D22" i="13"/>
  <c r="D26" i="13"/>
  <c r="D25" i="13"/>
  <c r="H16" i="9"/>
  <c r="D33" i="13"/>
  <c r="D23" i="13"/>
  <c r="D19" i="13"/>
  <c r="E37" i="12"/>
  <c r="C52" i="12"/>
  <c r="D27" i="13" s="1"/>
  <c r="C24" i="12"/>
  <c r="D10" i="13" s="1"/>
  <c r="D36" i="13"/>
  <c r="C13" i="12"/>
  <c r="C11" i="12"/>
  <c r="AP15" i="6"/>
  <c r="C60" i="12"/>
  <c r="D60" i="12" s="1"/>
  <c r="D31" i="13" s="1"/>
  <c r="F91" i="12"/>
  <c r="E91" i="12"/>
  <c r="D43" i="13"/>
  <c r="D41" i="13"/>
  <c r="D50" i="12" l="1"/>
  <c r="C50" i="12" s="1"/>
  <c r="D24" i="13" s="1"/>
  <c r="C34" i="12"/>
  <c r="D16" i="13" s="1"/>
  <c r="D17" i="13"/>
  <c r="D6" i="13"/>
  <c r="D45" i="13"/>
  <c r="D18" i="13" l="1"/>
</calcChain>
</file>

<file path=xl/sharedStrings.xml><?xml version="1.0" encoding="utf-8"?>
<sst xmlns="http://schemas.openxmlformats.org/spreadsheetml/2006/main" count="660" uniqueCount="465">
  <si>
    <t>COMITE INTERMINISTERIEL DE PILOTAGE DE LA POLITIQUE NATIONALE DE DECENTRALISATION ET DE DECONCENTRATION 
(CIP-PONADEC)</t>
  </si>
  <si>
    <t>SECRETARIAT PERMANENT</t>
  </si>
  <si>
    <t>Calcul de l'Indice de bonne Gouvernance Locale (IGL)</t>
  </si>
  <si>
    <t xml:space="preserve">Département </t>
  </si>
  <si>
    <t>OUEME</t>
  </si>
  <si>
    <t xml:space="preserve">Commune </t>
  </si>
  <si>
    <t>BONOU</t>
  </si>
  <si>
    <t xml:space="preserve">Année : </t>
  </si>
  <si>
    <t>Informations à saisir par catégorie</t>
  </si>
  <si>
    <t>Budget</t>
  </si>
  <si>
    <t>Cadres de Concertation</t>
  </si>
  <si>
    <t>Conseil Communal</t>
  </si>
  <si>
    <t>Tutelle</t>
  </si>
  <si>
    <t>Conseil d'Arrondissement</t>
  </si>
  <si>
    <t>Marchés</t>
  </si>
  <si>
    <t>Conseil de Village</t>
  </si>
  <si>
    <t>Services délégués</t>
  </si>
  <si>
    <t>Commissions Permanentes</t>
  </si>
  <si>
    <t>Autres données</t>
  </si>
  <si>
    <t>Retour à l'accueil</t>
  </si>
  <si>
    <t>Prévision</t>
  </si>
  <si>
    <t>Réalisation</t>
  </si>
  <si>
    <t>Autres données financieres</t>
  </si>
  <si>
    <t xml:space="preserve">Montant du budget </t>
  </si>
  <si>
    <t>Recette fiscales</t>
  </si>
  <si>
    <t>PAI</t>
  </si>
  <si>
    <t>Dépenses d'investissement</t>
  </si>
  <si>
    <t>Dépenses totales de fonctionnement</t>
  </si>
  <si>
    <t>Dépenses d'entretien des équipements et ouvrages</t>
  </si>
  <si>
    <t xml:space="preserve">Recettes fiscales </t>
  </si>
  <si>
    <t xml:space="preserve">PAI </t>
  </si>
  <si>
    <t>Montant des ressources propres de l'année 2018</t>
  </si>
  <si>
    <t>Montant des ressources propres de l'année 2019</t>
  </si>
  <si>
    <t>Montant des cotisations versées à échéance (Intercommunalité et Association de communes)</t>
  </si>
  <si>
    <t>Montant des cotisations dues à échéance (Intercommunalité et Association de communes)</t>
  </si>
  <si>
    <t>Ressources propres (Auto financement)</t>
  </si>
  <si>
    <t>Investissement provenant de la coopération décentralisée</t>
  </si>
  <si>
    <t>Autres ressources</t>
  </si>
  <si>
    <t xml:space="preserve">Tenue des Sessions ordinaires </t>
  </si>
  <si>
    <t>Nombre de réunions de municipalité tenues</t>
  </si>
  <si>
    <t>Nombre d'élus du Conseil Communal</t>
  </si>
  <si>
    <t>Sessions</t>
  </si>
  <si>
    <t>Nombre d'élus présents</t>
  </si>
  <si>
    <t>Date début session</t>
  </si>
  <si>
    <t>Date fin session</t>
  </si>
  <si>
    <t>Date affichage relevé session</t>
  </si>
  <si>
    <t xml:space="preserve">Production du rapport d'activités du Maire </t>
  </si>
  <si>
    <t>dif</t>
  </si>
  <si>
    <t>delai</t>
  </si>
  <si>
    <t>Session N°1</t>
  </si>
  <si>
    <t>Session N°2</t>
  </si>
  <si>
    <t>Session N°3</t>
  </si>
  <si>
    <t>Session N°4</t>
  </si>
  <si>
    <t>Arrondissements</t>
  </si>
  <si>
    <t>Nombre de sessions de conseils d’arrondissement tenues</t>
  </si>
  <si>
    <t>AFFAME</t>
  </si>
  <si>
    <t>ATCHONSA</t>
  </si>
  <si>
    <t>DAME-WOGON</t>
  </si>
  <si>
    <t>HOUNVIGUE</t>
  </si>
  <si>
    <t>Villages</t>
  </si>
  <si>
    <t>Nombre de réunions de conseils de village tenues au cours de l’année</t>
  </si>
  <si>
    <t>Section Villagoise\urbaine de Gestion Fonctiere (SVGF et SUGF)</t>
  </si>
  <si>
    <t>Enquetes Publiques Contradictoires (EPC)</t>
  </si>
  <si>
    <t>Nombre de demandes effectuées</t>
  </si>
  <si>
    <t>Nombre de demandes réalisées</t>
  </si>
  <si>
    <t>AFFAME-CENTRE</t>
  </si>
  <si>
    <t>AGBOSSO</t>
  </si>
  <si>
    <t>AGBOSSO-KOTA</t>
  </si>
  <si>
    <t>DASSO</t>
  </si>
  <si>
    <t>SOTA</t>
  </si>
  <si>
    <t>WOVIME</t>
  </si>
  <si>
    <t>ZOMAI</t>
  </si>
  <si>
    <t>AGBOMAHAN</t>
  </si>
  <si>
    <t>AGONHOUI</t>
  </si>
  <si>
    <t>AGONKON</t>
  </si>
  <si>
    <t>ATCHONSA-CENTRE</t>
  </si>
  <si>
    <t>DOGBA</t>
  </si>
  <si>
    <t>DOGBA-HE</t>
  </si>
  <si>
    <t>GBOA</t>
  </si>
  <si>
    <t>AHOUANZONME</t>
  </si>
  <si>
    <t>ASSROSSA</t>
  </si>
  <si>
    <t>AVLANKANME</t>
  </si>
  <si>
    <t>GNANHOUI ZOUNME</t>
  </si>
  <si>
    <t>ABEOKOUTA</t>
  </si>
  <si>
    <t>ADIDO</t>
  </si>
  <si>
    <t>ALLANKPON</t>
  </si>
  <si>
    <t>ATTANKPE</t>
  </si>
  <si>
    <t>AZONZOUNME</t>
  </si>
  <si>
    <t>AGBONAN</t>
  </si>
  <si>
    <t>ATCHABITA</t>
  </si>
  <si>
    <t>AYOGO</t>
  </si>
  <si>
    <t>AZONGBOSSA</t>
  </si>
  <si>
    <t>BONOU-CENTRE</t>
  </si>
  <si>
    <t>LOKOSSA</t>
  </si>
  <si>
    <t>OUEBOSSOU</t>
  </si>
  <si>
    <t>SOTINKANME</t>
  </si>
  <si>
    <t>TOVOH</t>
  </si>
  <si>
    <t>Tenue des sessions ordinaires des commissions permanentes</t>
  </si>
  <si>
    <t>Commissions permanentes (CP)</t>
  </si>
  <si>
    <t>Nom de la commission</t>
  </si>
  <si>
    <t xml:space="preserve">Effectif des membres </t>
  </si>
  <si>
    <t>Réunion N°1</t>
  </si>
  <si>
    <t>Réunion N°2</t>
  </si>
  <si>
    <t>Réunion N°3</t>
  </si>
  <si>
    <t>Réunion N°4</t>
  </si>
  <si>
    <t>Réunion N°5</t>
  </si>
  <si>
    <t>Réunion N°6</t>
  </si>
  <si>
    <t>Réunion N°7</t>
  </si>
  <si>
    <t>Réunion N°8</t>
  </si>
  <si>
    <t>Réunion N°9</t>
  </si>
  <si>
    <t>Réunion N°10</t>
  </si>
  <si>
    <t>Réunion N°11</t>
  </si>
  <si>
    <t>Réunion N°12</t>
  </si>
  <si>
    <t xml:space="preserve">Nombre de membres presents </t>
  </si>
  <si>
    <t xml:space="preserve">Nombre de propositions faites </t>
  </si>
  <si>
    <t>Nombre de propositions réalisées par le Maire</t>
  </si>
  <si>
    <t>CP N°1</t>
  </si>
  <si>
    <t>Commission des Affaires Economiques et Financieres (CAEF)</t>
  </si>
  <si>
    <t>CP N°2</t>
  </si>
  <si>
    <t>Commission des Affaires Domaniales et Environnementales (CADE)</t>
  </si>
  <si>
    <t>CP N°3</t>
  </si>
  <si>
    <t>Commission des Affaires Sociales et Culturelles (CASC)</t>
  </si>
  <si>
    <t>CP N°4</t>
  </si>
  <si>
    <t>CP N°5</t>
  </si>
  <si>
    <t>CP N°6</t>
  </si>
  <si>
    <t>CP N°7</t>
  </si>
  <si>
    <t>CP N°8</t>
  </si>
  <si>
    <t>CP N°9</t>
  </si>
  <si>
    <t>CP N°10</t>
  </si>
  <si>
    <t>Nombre</t>
  </si>
  <si>
    <t>Effectif</t>
  </si>
  <si>
    <t>Tenue des Cadres de Concertation</t>
  </si>
  <si>
    <t xml:space="preserve"> Mairie-SDE</t>
  </si>
  <si>
    <t xml:space="preserve">Autres Cadres </t>
  </si>
  <si>
    <t>Effectif des membres du Cadre de Concertation Mairie-SDE</t>
  </si>
  <si>
    <t>Education</t>
  </si>
  <si>
    <t>Eau, Hygiène et Assainissement</t>
  </si>
  <si>
    <t>Agricole</t>
  </si>
  <si>
    <t>Maire et OSC</t>
  </si>
  <si>
    <t>Nutrition</t>
  </si>
  <si>
    <t>Sport</t>
  </si>
  <si>
    <t>Autres</t>
  </si>
  <si>
    <t>Nombre de sessions prévues</t>
  </si>
  <si>
    <t>Effectif présent</t>
  </si>
  <si>
    <t>Date</t>
  </si>
  <si>
    <t>Nombre de séances tenues</t>
  </si>
  <si>
    <t>Session N°5</t>
  </si>
  <si>
    <t>Session N°6</t>
  </si>
  <si>
    <t>Session N°7</t>
  </si>
  <si>
    <t>Session N°8</t>
  </si>
  <si>
    <t>Session N°9</t>
  </si>
  <si>
    <t>Session N°10</t>
  </si>
  <si>
    <t>Session N°11</t>
  </si>
  <si>
    <t>Session N°12</t>
  </si>
  <si>
    <t>Participation aux CDCC</t>
  </si>
  <si>
    <t>Budget communal (Budget primitif)</t>
  </si>
  <si>
    <t>Le budget est transmis ou pas.</t>
  </si>
  <si>
    <t>Effectif (Maire et ses adjoints)</t>
  </si>
  <si>
    <t>Date d'adoption du budget</t>
  </si>
  <si>
    <t>Date de transmission du budget à la tutelle</t>
  </si>
  <si>
    <t>CDCC N°1</t>
  </si>
  <si>
    <t>Date d'approbation du budget par la tutelle</t>
  </si>
  <si>
    <t>CDCC N°2</t>
  </si>
  <si>
    <t xml:space="preserve">Compte Administratif </t>
  </si>
  <si>
    <t>Le compte administratif est  transmis ou pas.</t>
  </si>
  <si>
    <t>Conformité des actes</t>
  </si>
  <si>
    <t>Date d'adoption du compte administratif de l'année 2018</t>
  </si>
  <si>
    <t>Nombre d’actes conformes</t>
  </si>
  <si>
    <t>Date de transmission à la tutelle</t>
  </si>
  <si>
    <t>Nombre d’actes soumis pour approbation</t>
  </si>
  <si>
    <t>Date d'approbation du compte administratif par la tutelle</t>
  </si>
  <si>
    <t>Type de commune</t>
  </si>
  <si>
    <t>Commune ordinaire</t>
  </si>
  <si>
    <t>Plan de passation des marchés publics publiés</t>
  </si>
  <si>
    <t xml:space="preserve">Nombre de marchés publics passés hors plan de passation des marchés </t>
  </si>
  <si>
    <t>Nombre de marchés conclus dans l'année</t>
  </si>
  <si>
    <t>Nombre de marchés conclus dans l’année ayant respecté les procédures</t>
  </si>
  <si>
    <t>Mode de passation</t>
  </si>
  <si>
    <t>Délai de passation</t>
  </si>
  <si>
    <t xml:space="preserve"> Marché N°1</t>
  </si>
  <si>
    <t xml:space="preserve"> Marché N°2</t>
  </si>
  <si>
    <t xml:space="preserve"> Marché N°3</t>
  </si>
  <si>
    <t xml:space="preserve">Type de marchés publics </t>
  </si>
  <si>
    <t>Nombre de jours consacrés à la passation</t>
  </si>
  <si>
    <t>Appel Offre Ouvert</t>
  </si>
  <si>
    <t>Demande de renseignement</t>
  </si>
  <si>
    <t>Demande de cotation</t>
  </si>
  <si>
    <t>EAU</t>
  </si>
  <si>
    <t>ASSAINISSEMENT</t>
  </si>
  <si>
    <t>SERVICES MARCHANDS</t>
  </si>
  <si>
    <t>PANNEAUX PUBLICITAIRES</t>
  </si>
  <si>
    <t>TOTAL</t>
  </si>
  <si>
    <t>AEV</t>
  </si>
  <si>
    <t>FPM</t>
  </si>
  <si>
    <t>PEA</t>
  </si>
  <si>
    <t>Entretien des voies urbaines</t>
  </si>
  <si>
    <t>Eclairage public</t>
  </si>
  <si>
    <t>Collecte et traitement des déchets</t>
  </si>
  <si>
    <t>Evacuation des eaux usées</t>
  </si>
  <si>
    <t>Gestion des cimétieres</t>
  </si>
  <si>
    <t>Gestion des espaces verts</t>
  </si>
  <si>
    <t>Gestion des marchés</t>
  </si>
  <si>
    <t>Gestion des abattoirs</t>
  </si>
  <si>
    <t>Promotion du tourisme</t>
  </si>
  <si>
    <t>Gestions des gares routieres</t>
  </si>
  <si>
    <t>PREVUES</t>
  </si>
  <si>
    <t>DELEGUEES</t>
  </si>
  <si>
    <t>PREVUS</t>
  </si>
  <si>
    <t>DELEGUES</t>
  </si>
  <si>
    <t>Données à collecter</t>
  </si>
  <si>
    <t>Valeurs</t>
  </si>
  <si>
    <t>Fonctionalité des services de la mairie</t>
  </si>
  <si>
    <t>Nombre de services prévus.</t>
  </si>
  <si>
    <t>Nombre de services fonctionnels</t>
  </si>
  <si>
    <t>Manuel de procédure</t>
  </si>
  <si>
    <t>Existence du manuel de procédure</t>
  </si>
  <si>
    <t>Manuel de procédure actualisé.</t>
  </si>
  <si>
    <t>Evaluation du personnel</t>
  </si>
  <si>
    <t>Nombre de personnes évalué</t>
  </si>
  <si>
    <t>Effectif du personnel</t>
  </si>
  <si>
    <t>Adequation profil/poste</t>
  </si>
  <si>
    <t>Nombre de postes occupés dans la commune</t>
  </si>
  <si>
    <t>Nombre d'agents dont le profil correspond au poste occupé</t>
  </si>
  <si>
    <t>Données Foncieres</t>
  </si>
  <si>
    <t>Commission de Gestion foncière (COGEF)</t>
  </si>
  <si>
    <t>Existence de la COGEF</t>
  </si>
  <si>
    <t>Nombre d'Attestation de  Détention Coutumiere (ADC) demandé</t>
  </si>
  <si>
    <t>Nombre d'Attestation de  Détention Coutumiere (ADC) traité</t>
  </si>
  <si>
    <t>Nombre de contentieux fonciers impliquant la commune</t>
  </si>
  <si>
    <t xml:space="preserve">Système d'information </t>
  </si>
  <si>
    <t>Existence d’un système de classement et d’archivage</t>
  </si>
  <si>
    <t>Existence d’une personne en charge du classement des archivages</t>
  </si>
  <si>
    <t>Existence d’un local dédié à l’archivage</t>
  </si>
  <si>
    <t>Existence de documents archivés.</t>
  </si>
  <si>
    <t>Nombre de délégations</t>
  </si>
  <si>
    <t>Nombre de délégations de signature pris.</t>
  </si>
  <si>
    <t>Attributions  de pouvoir</t>
  </si>
  <si>
    <t>Nombre d'attributions  de pouvoir pris.</t>
  </si>
  <si>
    <t>Séances de reddition de comptes</t>
  </si>
  <si>
    <t>Nombre   de séances tenues</t>
  </si>
  <si>
    <t>Nombre de séances prévues.</t>
  </si>
  <si>
    <t xml:space="preserve">Activités spécifiques en faveur des femmes </t>
  </si>
  <si>
    <t xml:space="preserve">Nombre  d’activités spécifiques réalisées en faveur des femmes </t>
  </si>
  <si>
    <t>Nombre d’activités réalisées dans le PTA</t>
  </si>
  <si>
    <t>Informations sur les prestations de la commune</t>
  </si>
  <si>
    <t>Existence d’un lieu publique dédié à l'informations sur les prestations de la commune</t>
  </si>
  <si>
    <t>Existence d'une personne en charge de l'information</t>
  </si>
  <si>
    <t>SDAC en cours de validité</t>
  </si>
  <si>
    <t xml:space="preserve">Existence  ou non d'un SDAC </t>
  </si>
  <si>
    <t>PDC en cours de validité</t>
  </si>
  <si>
    <t>Existence ou non d’un PDC</t>
  </si>
  <si>
    <t>Suivi évaluation des PTA/PAI/PAD</t>
  </si>
  <si>
    <t>Nombre de séances de suivi évaluation des PTA</t>
  </si>
  <si>
    <t>Nombre de séances de suivi évaluation des PAI</t>
  </si>
  <si>
    <t>Nombre de séances de suivi évaluation des PAD</t>
  </si>
  <si>
    <t>Infrastructures économiques et marchandes</t>
  </si>
  <si>
    <t>Nombre réalisées en année 2019</t>
  </si>
  <si>
    <t>Nombre réalisées en année 2018</t>
  </si>
  <si>
    <t>TBS</t>
  </si>
  <si>
    <t>Existence  d’un TBS actualisé </t>
  </si>
  <si>
    <t>Date d’actualisation</t>
  </si>
  <si>
    <t>Coopération décentralisée</t>
  </si>
  <si>
    <t>Nombre  d’accord actif</t>
  </si>
  <si>
    <t xml:space="preserve">Nombre d’activités réalisées provenants de ces accords </t>
  </si>
  <si>
    <t>Données à traiter</t>
  </si>
  <si>
    <t>Nombre de sessions ordinaires tenues</t>
  </si>
  <si>
    <t>Nombre de services existant doté en personnel.</t>
  </si>
  <si>
    <t>Nombre d’élus du conseil communal</t>
  </si>
  <si>
    <t>Nombre de conseillers présents à chaque conseil communal</t>
  </si>
  <si>
    <t>Existence du manuel de procédure actualisé.</t>
  </si>
  <si>
    <t>Nombre de fiches d’évaluation du personnel évalué dans l’année.</t>
  </si>
  <si>
    <t>Nombre de personnes à évaluer.</t>
  </si>
  <si>
    <t>Nombre de commissions permanentes existantes.</t>
  </si>
  <si>
    <t>Nombre de sessions des commissions permamentes</t>
  </si>
  <si>
    <t>Nombre présents commission permanente</t>
  </si>
  <si>
    <t>Nombre de propositions formulées par les commissions permanentes</t>
  </si>
  <si>
    <t>Nombre de propositions formulées par les commissions permanentes réalisées.</t>
  </si>
  <si>
    <t>Nombre de postes occupés</t>
  </si>
  <si>
    <t>Nombre de postes occupés correspondant au profil recherché</t>
  </si>
  <si>
    <t>Existence ou non d’un système de documentation et d’archivage</t>
  </si>
  <si>
    <t>Existence ou non d’une personne en charge de la documentation et d’archivage</t>
  </si>
  <si>
    <t>Existence ou non d’un local dédié à la documentation et d’archivage</t>
  </si>
  <si>
    <t>Existence ou non de document archivés.</t>
  </si>
  <si>
    <t>Nombre de services publics susceptibles d’être délégués</t>
  </si>
  <si>
    <t>Nombre de services publics délégués dans l’année</t>
  </si>
  <si>
    <t>Nombre total de rapports produits dans l’année</t>
  </si>
  <si>
    <t>Nombre total de rapports à produire dans l’année.</t>
  </si>
  <si>
    <t>nombre de session dans l'année =4</t>
  </si>
  <si>
    <t xml:space="preserve">Nombre de réunions de la municipalité </t>
  </si>
  <si>
    <t>Nombre de réunions prévues</t>
  </si>
  <si>
    <t>limité à 12</t>
  </si>
  <si>
    <t>Nombre total de sessions de conseils d’arrondissement tenues au cours de l’année</t>
  </si>
  <si>
    <t>somme dans CA</t>
  </si>
  <si>
    <t>Nombre d’arrondissements</t>
  </si>
  <si>
    <t>Nombre total de réunions de conseils de village tenues au cours de l’année</t>
  </si>
  <si>
    <t>somme d&amp;ns CV</t>
  </si>
  <si>
    <t>Nombre de villages</t>
  </si>
  <si>
    <t>Nombre de documents ou d’arrêtés  portant délégation de signature pris.</t>
  </si>
  <si>
    <t>Nombre de document ou arrêtés portant délégation de pouvoir pris.</t>
  </si>
  <si>
    <t>Montant du budget prévisionnel</t>
  </si>
  <si>
    <t>Montant du Budget Consommé</t>
  </si>
  <si>
    <t>Recette fiscales previsionnelles</t>
  </si>
  <si>
    <t>Ressources propres</t>
  </si>
  <si>
    <t>Montant des ressources propres de l'année n-1</t>
  </si>
  <si>
    <t>Montant des ressources propres de l'année n</t>
  </si>
  <si>
    <t>Recettes fiscales recouvrées</t>
  </si>
  <si>
    <t>Montant des cotisations versées à échéance</t>
  </si>
  <si>
    <t>Montant des cotisations dues à échéance</t>
  </si>
  <si>
    <t>Nombre de marchés conclus dans l’année</t>
  </si>
  <si>
    <t>Nombre de marchés conclus dans l’année et ayant respecté les procédures.</t>
  </si>
  <si>
    <t>Délai moyen de passation des marchés publics communaux</t>
  </si>
  <si>
    <t xml:space="preserve">Nombre de fois où les relevés des délibérations affichés </t>
  </si>
  <si>
    <t>Délai d’affichage</t>
  </si>
  <si>
    <t>8 jours maxi aprs la fin de la session</t>
  </si>
  <si>
    <t>Nombre de séances de reddition de comptes</t>
  </si>
  <si>
    <t>Nombre de séances de reddition de comptes prévus.</t>
  </si>
  <si>
    <t>Nombre d’actions spécifiques réalisées en faveur des femmes</t>
  </si>
  <si>
    <t>Nombre d’actions spécifiques réalisées dans le PTA</t>
  </si>
  <si>
    <t>Nombre de cadres de concertation.</t>
  </si>
  <si>
    <t>Nombre moyen de réunions du cadre de concertation tenu</t>
  </si>
  <si>
    <t>Existence ou non d’un SDAC.</t>
  </si>
  <si>
    <t>Montant PAI prévision</t>
  </si>
  <si>
    <t>Montant PAI réalisé</t>
  </si>
  <si>
    <t>Nombre de séances de suivi évaluation des PTA/PAI/PAD</t>
  </si>
  <si>
    <t>Nombre d’infrastructures économiques et marchandes réalisées en année n</t>
  </si>
  <si>
    <t>Nombre d’infrastructures économiques et marchandes réalisées en année n-1</t>
  </si>
  <si>
    <t>Nombre d'EPC demandé (village)</t>
  </si>
  <si>
    <t>somme</t>
  </si>
  <si>
    <t>Nombre d'EPC réalisé (Village)</t>
  </si>
  <si>
    <t>Nombre de ADC demandé (Commune-Autre données)</t>
  </si>
  <si>
    <t>Nombre de ADC réalisé (Commune-Autre données)</t>
  </si>
  <si>
    <t>Existence ou inexistence d’un tableau de bord social actualisé </t>
  </si>
  <si>
    <t>Date d’actualisation du tableau de bord social</t>
  </si>
  <si>
    <t>Existence d'un tableau de bord</t>
  </si>
  <si>
    <t>Nombre  d’ accord de coopération décentralisée.</t>
  </si>
  <si>
    <t>Nombre d’activités des accords de coopération décentralisées réalisées.</t>
  </si>
  <si>
    <t>Nombre de conflits fonciers impliquant la commune</t>
  </si>
  <si>
    <t>Nombre de participation du maire ou de son représentant au CDCC au cours de l’année</t>
  </si>
  <si>
    <t>feuille tutelle (compter le nombre de lignes 5 ou 6 rempli</t>
  </si>
  <si>
    <t>Nombre de CDCC tenus dans l’année.</t>
  </si>
  <si>
    <t>fixer à 2</t>
  </si>
  <si>
    <t>Nombre total de présence du maire ou de ses adjoints au CDCC</t>
  </si>
  <si>
    <t>Nombre total attendu (Maire et ses adjoints) pour toutes les sessions</t>
  </si>
  <si>
    <t>Nombre d’actes communaux conformes en une année</t>
  </si>
  <si>
    <t>Nombre d’actes communaux soumis à la tutelle en un an</t>
  </si>
  <si>
    <t>Délai de transmission du budget après adoption par le conseil communal</t>
  </si>
  <si>
    <t>Délai d'approbation du budget par la tutelle</t>
  </si>
  <si>
    <t>si&lt;1mois, 1, 0 sinon</t>
  </si>
  <si>
    <t>Délai de transmission du compte administratif  après adoption par le conseil communal</t>
  </si>
  <si>
    <t>Délai d'approbation du compte administratif  par la tutelle</t>
  </si>
  <si>
    <t>Nombre de réunions du cadre de concertation  prévu (Mairie + SDE)</t>
  </si>
  <si>
    <t>Nombre de réunions du cadre de concertation  tenu (Mairie + SDE)</t>
  </si>
  <si>
    <t>Nombre total des membres présents (Mairie + SDE)</t>
  </si>
  <si>
    <t>Nombre total des membres attendus (Mairie + SDE)</t>
  </si>
  <si>
    <t>D1</t>
  </si>
  <si>
    <t>Taux de realisation des sessions ordinaires du conseil communal</t>
  </si>
  <si>
    <t>Taux de services fonctionnels</t>
  </si>
  <si>
    <t>Taux de participation des élus aux conseils communaux</t>
  </si>
  <si>
    <t>Existance d'un manuel de procedure à jour</t>
  </si>
  <si>
    <t>Taux de personnes évaluées</t>
  </si>
  <si>
    <t>Taux de commissions permanentes fonctionnelles</t>
  </si>
  <si>
    <t>Taux d'adéquation profil/poste</t>
  </si>
  <si>
    <t>Fonctionalité du système de classement et d'archivage</t>
  </si>
  <si>
    <t>Taux de services publics locaux en gestion déléguée</t>
  </si>
  <si>
    <t>Taux de realisation des rapports d'activités du maire</t>
  </si>
  <si>
    <t>Taux de tenu des reunions de municipalité</t>
  </si>
  <si>
    <t>Taux moyen de tenue des sessions du conseil d'arrondissement</t>
  </si>
  <si>
    <t>Taux moyen de tenue des sessions du conseil de villages</t>
  </si>
  <si>
    <t>Nombre de délégation de signature du maire aux adjoints</t>
  </si>
  <si>
    <t>Nombre de délégation de pouvoir éffectué par le maire</t>
  </si>
  <si>
    <t>D2</t>
  </si>
  <si>
    <t>Taux d'éxecution du budget communal</t>
  </si>
  <si>
    <t>Taux d'autofinancement des Investissements</t>
  </si>
  <si>
    <t>Part des Investissements dans les dépenses totales de la commune</t>
  </si>
  <si>
    <t>Part des dépenses d'entretien des équipements et ouvrages dans les depenses de fonctionnement</t>
  </si>
  <si>
    <t>Adoption du budget dans les délais</t>
  </si>
  <si>
    <t>Respect du délai de vote du compte administratif</t>
  </si>
  <si>
    <t>Taux d'accroissement des ressources propres</t>
  </si>
  <si>
    <t>Taux de recouvrement fiscal</t>
  </si>
  <si>
    <t>délai moyen de passation des marchés publics communaux</t>
  </si>
  <si>
    <t>Existance des plans de passation des marchés validés et publiés</t>
  </si>
  <si>
    <t>Ratio des marchés publics ayant respecté les procédures</t>
  </si>
  <si>
    <t>D3</t>
  </si>
  <si>
    <t>Affichage des relevés des décisions du Conseil Communal dans les délai</t>
  </si>
  <si>
    <t>Taux de réalisation des seances de reddition de compte</t>
  </si>
  <si>
    <t>Nombre d'actions spécifiques en faveur des femmes au cours de l'année</t>
  </si>
  <si>
    <t>Existance d'un mecanisme d'information du public par rapport aux prestations de la commune</t>
  </si>
  <si>
    <t>Nombre de cadre de concertation fonctionnel</t>
  </si>
  <si>
    <t>D4</t>
  </si>
  <si>
    <t>Existance d'un SDAC</t>
  </si>
  <si>
    <t>Existance d'un PDC</t>
  </si>
  <si>
    <t>Nombre de reunions de suivi-évaluation du PTA/PAI/PAD</t>
  </si>
  <si>
    <t>Taux d'accroissement des infrastructures économiques et marchandes</t>
  </si>
  <si>
    <t>Fonctionalité des organes de gestion fonciere aux niveaux communal et infra communal</t>
  </si>
  <si>
    <t>Existance d'un tableau de bord social actualisé</t>
  </si>
  <si>
    <t xml:space="preserve">Nombre d'accord de cooperation decentralisée mise en œuvre </t>
  </si>
  <si>
    <t>Taux de paiement des cotisations de la commune à l'intercommunalité</t>
  </si>
  <si>
    <t>Nombre de contentieux fonciers impliquant la Mairie</t>
  </si>
  <si>
    <t>D5</t>
  </si>
  <si>
    <t>Nombre de participations au CDCC</t>
  </si>
  <si>
    <t>Taux de conformité des actes communaux</t>
  </si>
  <si>
    <t>Transmission du budget dans les délais</t>
  </si>
  <si>
    <t>Transmission du compte administratif dans les délais</t>
  </si>
  <si>
    <t>Animation d'un cadre de concertation entre le maire et les services déconcentrés communaux</t>
  </si>
  <si>
    <t>TRANSMIS</t>
  </si>
  <si>
    <t>OUI</t>
  </si>
  <si>
    <t>NON</t>
  </si>
  <si>
    <t>Marché N°4</t>
  </si>
  <si>
    <t>Marché N°5</t>
  </si>
  <si>
    <t>Marché N°6</t>
  </si>
  <si>
    <t>Marché N°7</t>
  </si>
  <si>
    <t>Marché N°8</t>
  </si>
  <si>
    <t>Marché N°9</t>
  </si>
  <si>
    <t>Marché N°10</t>
  </si>
  <si>
    <t>Marché N°11</t>
  </si>
  <si>
    <t>Marché N°12</t>
  </si>
  <si>
    <t>Marché N°13</t>
  </si>
  <si>
    <t>Marché N°14</t>
  </si>
  <si>
    <t>Marché N°15</t>
  </si>
  <si>
    <t>Marché N°16</t>
  </si>
  <si>
    <t>Marché N°17</t>
  </si>
  <si>
    <t>Marché N°18</t>
  </si>
  <si>
    <t>Marché N°19</t>
  </si>
  <si>
    <t>Marché N°20</t>
  </si>
  <si>
    <t>Marché N°21</t>
  </si>
  <si>
    <t>Marché N°22</t>
  </si>
  <si>
    <t>Marché N°23</t>
  </si>
  <si>
    <t>Marché N°24</t>
  </si>
  <si>
    <t>Marché N°25</t>
  </si>
  <si>
    <t>Marché N°26</t>
  </si>
  <si>
    <t>Marché N°27</t>
  </si>
  <si>
    <t>Marché N°28</t>
  </si>
  <si>
    <t>Marché N°29</t>
  </si>
  <si>
    <t>Travaux d’entretien courant des Infrastructures de Transport Rural (ITR) par l’approche participative avec la methode de Haute Intensite de Main d’Oeuvre (HIMO), exercice 2018</t>
  </si>
  <si>
    <t>Construction de la maternité au Centre de Santé Allankpon</t>
  </si>
  <si>
    <t>Travaux de construction d'un incinérateur et d'un module de deux (02) douches et deux (02) latrines au Centre de Santé Agbomahan</t>
  </si>
  <si>
    <t>Etudes pour la réfection/entretien d’infrastructures scolaires de base  dans les EPP Abéokouta, Agbosso-Wovime, Adido, Atchonsa, Tovoh, Agonhoui  et sanitaire dans l’UVS de Tovoh</t>
  </si>
  <si>
    <t>Construction de hangars publics de forme rectangulaire dans les villages de Tovoh (Tiyohoué), Atchonsa-Centre, Wété et Wovimè (Ahouandjanangbonou)</t>
  </si>
  <si>
    <t>Construction de hangars publics de forme rectangulaire dans le village d’Agbonan (Goubo) et de hangars de marché de nuit de forme rectangulaire dans les villages de Ahouanzonmè (Ahouanzonmè 1) et Assrossa (Awoyotomè)</t>
  </si>
  <si>
    <t>Aménagement de la devanture des boutiques de la place publique de Bonou (réalisation de forme de dallage, fourniture et pose de dallettes de 0.50 x 0.90 x 0.20 sur 51m)</t>
  </si>
  <si>
    <t>Aménagement de la devanture du magasin de 350t et renforcement du dispositif de sécurité (pose de fils barbelés sur clôture et  pose de pavé)</t>
  </si>
  <si>
    <t>Aménagement de la cour et de la devanture des bureaux de l'Arrondissement d'Atchonsa</t>
  </si>
  <si>
    <t>Elaboration du manuel de procédure administrative, financière, comptable et technique</t>
  </si>
  <si>
    <t>Réalisation de la clôture + cabine électrique du domaine de l'unité de décorticage de riz à Atchonsa</t>
  </si>
  <si>
    <t>Réalisation de clôtures des EPP d’Agbosso-Wovimè et d’Abéokouta  avec enseignes en maçonnerie</t>
  </si>
  <si>
    <t>Etudes et contrôle du projet d’électrification solaire des bureaux de l’Arrondissement de Hounviguè</t>
  </si>
  <si>
    <t>Recrutment d'une structure ou d'une organisation non gouvernementale (ONG) nationale pour la mise en œuvre de la Stratégie Nationale de Promotion de l'Hygiène et de l'Assainissement de Base en milieu rural (SNPHAB) avec l'approche ATPC (Assainissement Total Piloté par la Communauté) dans la Commune de Bonou</t>
  </si>
  <si>
    <t>Travaux d’entretien courant des Infrastructures de Transport Rural (ITR) par l’approche participative avec la méthode de Haute Intensite de Main d’Oeuvre (HIMO), exercice 2019</t>
  </si>
  <si>
    <t>Travaux d’électrification en énergie solaire des bureaux de l’arrondissement de Hounviguè</t>
  </si>
  <si>
    <t>Travaux d’entretien et réparation des infrastructures scolaires dans les EPP de Tovoh et d’Agonhoui</t>
  </si>
  <si>
    <t>Contrôle et suivi des travaux de construction de hangars publics de forme rectangulaire dans les villages de Tovoh (Tiyohoue), Atchonsa-centre, Wété et Wovimè (Ahouandjannangbonou)</t>
  </si>
  <si>
    <t>Contrôle et suivi des travaux de construction de hangars publics de forme rectangulaire dans le village d’Agbonan (Goubo), et de hangars de marché  de nuit de forme rectangulaire dans les villages d’Ahouanzonmè (Ahouanzonmè 1) et d’Assrossa (Awoyotomè)</t>
  </si>
  <si>
    <t>Contrôle et suivi des travaux d’aménagement de la devanture des boutiques de la place publique de Bonou (réalisation de forme de dallage, fourniture et pose de dallettes de 0.50 x 0.90 x 0.20 sur 51m) ; de la devanture du magasin de 350t et renforcement du dispositif de sécurité (pose de fils barbelés sur clôture et  pose de pave) ; de la cour et de la devanture des bureaux de l'Arrondissement d'Atchonsa</t>
  </si>
  <si>
    <t>Contrôle et suivi des travaux de réalisation de la clôture du domaine de l'unité de décorticage de riz à Atchonsa au profit des producteurs de la commune de Bonou avec enseigne lumineuse</t>
  </si>
  <si>
    <t>Contrôle et suivi des travaux de réalisation de clôtures des EPP d'Agbosso-Wovimè et d'Abéokouta avec enseignes en maçonnerie</t>
  </si>
  <si>
    <t>Contrôle et suivi des travaux de réfection des modules de classe dans les EPP d'Agbosso-Wovimè/B, d'Adido/A et d'Abéokouta/A; et de réfection de l'UVS de Tovoh dans la commune de Bonou</t>
  </si>
  <si>
    <t>Contrôle et suivi des travaux d'entretien et réparation de modules de classes dans les EPP de Tovoh et d’Agonhoui</t>
  </si>
  <si>
    <t>Aménagement des terrains communaux de Bonou et d'Affamè</t>
  </si>
  <si>
    <t xml:space="preserve">Rédaction du document de projet d'installation d'une unité de décorticage de riz à Atchonsa dans la commune de Bonou </t>
  </si>
  <si>
    <t>Réalisation de la clôture des bureaux de l’Arrondissement de Damè-Wogon avec enseigne</t>
  </si>
  <si>
    <t>Réfection d’un module de classe dans l’EPP d’Agbosso-Wovimè/B et de l’UVS de Tovoh</t>
  </si>
  <si>
    <t>Réfection de modules de classe dans les EPP d’Adido/A et d’Abéokouta</t>
  </si>
  <si>
    <t>Travaux</t>
  </si>
  <si>
    <t>Prestation Intellectuelle</t>
  </si>
  <si>
    <t>Prestations Intellectuelles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</si>
</sst>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_ ;_ * \(#,##0\)\ _€_ ;_ * &quot;-&quot;??_)\ _€_ ;_ @_ "/>
    <numFmt numFmtId="165" formatCode="#,##0&quot; jrs&quot;"/>
    <numFmt numFmtId="166" formatCode="_-* #,##0\ _€_-;\-* #,##0\ _€_-;_-* &quot;-&quot;??\ _€_-;_-@_-"/>
    <numFmt numFmtId="167" formatCode="0_);\(0\)"/>
    <numFmt numFmtId="168" formatCode="_ * #,##0_)\ _C_F_A_ ;_ * \(#,##0\)\ _C_F_A_ ;_ * &quot;-&quot;_)\ _C_F_A_ ;_ @_ "/>
  </numFmts>
  <fonts count="30" x14ac:knownFonts="1">
    <font>
      <sz val="11"/>
      <color rgb="FF000000"/>
      <name val="Calibri"/>
    </font>
    <font>
      <sz val="16"/>
      <color rgb="FF000000"/>
      <name val="Calibri"/>
    </font>
    <font>
      <b/>
      <sz val="16"/>
      <color rgb="FFFF0000"/>
      <name val="Calibri"/>
    </font>
    <font>
      <sz val="14"/>
      <color rgb="FF000000"/>
      <name val="Calibri"/>
    </font>
    <font>
      <b/>
      <sz val="14"/>
      <color rgb="FF000000"/>
      <name val="Calibri"/>
    </font>
    <font>
      <u/>
      <sz val="16"/>
      <color rgb="FF0563C1"/>
      <name val="Calibri"/>
    </font>
    <font>
      <b/>
      <sz val="14"/>
      <color rgb="FFFFFFFF"/>
      <name val="Calibri"/>
    </font>
    <font>
      <sz val="11"/>
      <color rgb="FFFFFFFF"/>
      <name val="Calibri"/>
    </font>
    <font>
      <b/>
      <sz val="20"/>
      <color rgb="FFFFFFFF"/>
      <name val="Calibri"/>
    </font>
    <font>
      <sz val="12"/>
      <color rgb="FF000000"/>
      <name val="Calibri"/>
    </font>
    <font>
      <b/>
      <sz val="12"/>
      <color rgb="FF000000"/>
      <name val="Calibri"/>
    </font>
    <font>
      <b/>
      <sz val="12"/>
      <color rgb="FFFF0000"/>
      <name val="Calibri"/>
    </font>
    <font>
      <b/>
      <sz val="14"/>
      <color rgb="FFFF0000"/>
      <name val="Calibri"/>
    </font>
    <font>
      <b/>
      <sz val="12"/>
      <color rgb="FFFFFFFF"/>
      <name val="Calibri"/>
    </font>
    <font>
      <sz val="18"/>
      <color rgb="FFFF0000"/>
      <name val="Calibri"/>
    </font>
    <font>
      <b/>
      <sz val="14"/>
      <color rgb="FF385623"/>
      <name val="Calibri"/>
    </font>
    <font>
      <b/>
      <sz val="16"/>
      <color rgb="FF385623"/>
      <name val="Calibri"/>
    </font>
    <font>
      <sz val="16"/>
      <color rgb="FF385623"/>
      <name val="Calibri"/>
    </font>
    <font>
      <b/>
      <sz val="16"/>
      <color rgb="FF000000"/>
      <name val="Calibri"/>
    </font>
    <font>
      <b/>
      <sz val="11"/>
      <color rgb="FFC00000"/>
      <name val="Calibri"/>
    </font>
    <font>
      <sz val="11"/>
      <color rgb="FFC00000"/>
      <name val="Calibri"/>
    </font>
    <font>
      <sz val="18"/>
      <color rgb="FF000000"/>
      <name val="Calibri"/>
    </font>
    <font>
      <sz val="18"/>
      <color rgb="FF0000FF"/>
      <name val="Calibri"/>
    </font>
    <font>
      <sz val="18"/>
      <color rgb="FF0563C1"/>
      <name val="Calibri"/>
    </font>
    <font>
      <b/>
      <sz val="28"/>
      <color rgb="FF5B9BD5"/>
      <name val="Calibri"/>
    </font>
    <font>
      <b/>
      <sz val="20"/>
      <color rgb="FFC00000"/>
      <name val="Calibri"/>
    </font>
    <font>
      <b/>
      <sz val="22"/>
      <color rgb="FFFF0000"/>
      <name val="Calibri"/>
    </font>
    <font>
      <u/>
      <sz val="16"/>
      <color rgb="FF0000FF"/>
      <name val="Calibri"/>
    </font>
    <font>
      <b/>
      <sz val="16"/>
      <color rgb="FFFFFFFF"/>
      <name val="Calibri"/>
    </font>
    <font>
      <sz val="12"/>
      <color rgb="FF000000"/>
      <name val="Calibri"/>
      <family val="2"/>
    </font>
  </fonts>
  <fills count="15">
    <fill>
      <patternFill patternType="none"/>
    </fill>
    <fill>
      <patternFill patternType="gray125"/>
    </fill>
    <fill>
      <patternFill patternType="none"/>
    </fill>
    <fill>
      <patternFill patternType="solid">
        <fgColor rgb="FF44749F"/>
        <bgColor rgb="FFFFFFFF"/>
      </patternFill>
    </fill>
    <fill>
      <patternFill patternType="solid">
        <fgColor rgb="FFBFBFBF"/>
        <bgColor rgb="FFFFFFFF"/>
      </patternFill>
    </fill>
    <fill>
      <patternFill patternType="solid">
        <fgColor rgb="FF8E98A5"/>
        <bgColor rgb="FFFFFFFF"/>
      </patternFill>
    </fill>
    <fill>
      <patternFill patternType="solid">
        <fgColor rgb="FFA5A5A5"/>
        <bgColor rgb="FFFFFFFF"/>
      </patternFill>
    </fill>
    <fill>
      <patternFill patternType="solid">
        <fgColor rgb="FFB4BAC3"/>
        <bgColor rgb="FFFFFFFF"/>
      </patternFill>
    </fill>
    <fill>
      <patternFill patternType="solid">
        <fgColor rgb="FFF4B083"/>
        <bgColor rgb="FFFFFFFF"/>
      </patternFill>
    </fill>
    <fill>
      <patternFill patternType="solid">
        <fgColor rgb="FF70AD47"/>
        <bgColor rgb="FFFFFFFF"/>
      </patternFill>
    </fill>
    <fill>
      <patternFill patternType="solid">
        <fgColor rgb="FFFFFF00"/>
        <bgColor rgb="FFFFFFFF"/>
      </patternFill>
    </fill>
    <fill>
      <patternFill patternType="solid">
        <fgColor rgb="FF8EAADB"/>
        <bgColor rgb="FFFFFFFF"/>
      </patternFill>
    </fill>
    <fill>
      <patternFill patternType="solid">
        <fgColor rgb="FF5B9BD5"/>
        <bgColor rgb="FFFFFFFF"/>
      </patternFill>
    </fill>
    <fill>
      <patternFill patternType="solid">
        <fgColor rgb="FFFFFFFF"/>
        <bgColor rgb="FFFFFFFF"/>
      </patternFill>
    </fill>
    <fill>
      <patternFill patternType="solid">
        <fgColor rgb="FFDBE5F1"/>
        <bgColor rgb="FFDBE5F1"/>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thin">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style="thin">
        <color theme="8"/>
      </left>
      <right style="thin">
        <color theme="8"/>
      </right>
      <top style="thin">
        <color theme="8"/>
      </top>
      <bottom style="thin">
        <color theme="8"/>
      </bottom>
      <diagonal/>
    </border>
  </borders>
  <cellStyleXfs count="1">
    <xf numFmtId="0" fontId="0" fillId="0" borderId="0"/>
  </cellStyleXfs>
  <cellXfs count="240">
    <xf numFmtId="0" fontId="0" fillId="2" borderId="0" xfId="0" applyFill="1"/>
    <xf numFmtId="0" fontId="1" fillId="2" borderId="0" xfId="0" applyFont="1" applyFill="1" applyAlignment="1">
      <alignment vertical="center"/>
    </xf>
    <xf numFmtId="0" fontId="2" fillId="3" borderId="1" xfId="0" applyFont="1" applyFill="1" applyBorder="1" applyAlignment="1">
      <alignment horizontal="center" vertical="center" wrapText="1"/>
    </xf>
    <xf numFmtId="0" fontId="0" fillId="2" borderId="1" xfId="0" applyFill="1" applyBorder="1"/>
    <xf numFmtId="0" fontId="3" fillId="4" borderId="1" xfId="0" applyFont="1" applyFill="1" applyBorder="1" applyAlignment="1">
      <alignment horizontal="left" vertical="center" wrapText="1"/>
    </xf>
    <xf numFmtId="14" fontId="0" fillId="2" borderId="1" xfId="0" applyNumberFormat="1" applyFill="1" applyBorder="1"/>
    <xf numFmtId="0" fontId="4" fillId="5" borderId="2" xfId="0" applyFont="1" applyFill="1" applyBorder="1" applyAlignment="1">
      <alignment horizontal="center" vertical="center"/>
    </xf>
    <xf numFmtId="0" fontId="3" fillId="2" borderId="2" xfId="0" applyFont="1" applyFill="1" applyBorder="1" applyAlignment="1">
      <alignment vertical="center" wrapText="1"/>
    </xf>
    <xf numFmtId="0" fontId="0" fillId="2" borderId="2" xfId="0" applyFill="1" applyBorder="1" applyProtection="1">
      <protection locked="0"/>
    </xf>
    <xf numFmtId="0" fontId="1" fillId="2" borderId="2" xfId="0" applyFont="1" applyFill="1" applyBorder="1" applyProtection="1">
      <protection locked="0"/>
    </xf>
    <xf numFmtId="0" fontId="3" fillId="2" borderId="2" xfId="0" applyFont="1" applyFill="1" applyBorder="1" applyAlignment="1">
      <alignment horizontal="left" vertical="center" wrapText="1"/>
    </xf>
    <xf numFmtId="14" fontId="0" fillId="2" borderId="2" xfId="0" applyNumberFormat="1" applyFill="1" applyBorder="1" applyProtection="1">
      <protection locked="0"/>
    </xf>
    <xf numFmtId="0" fontId="3" fillId="2" borderId="2" xfId="0" applyFont="1" applyFill="1" applyBorder="1" applyAlignment="1">
      <alignment vertical="top" wrapText="1"/>
    </xf>
    <xf numFmtId="0" fontId="5" fillId="2" borderId="0" xfId="0" applyFont="1" applyFill="1" applyAlignment="1">
      <alignment horizontal="left"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 fillId="2" borderId="0" xfId="0" applyFont="1" applyFill="1"/>
    <xf numFmtId="0" fontId="0" fillId="7" borderId="1" xfId="0" applyFill="1" applyBorder="1" applyAlignment="1">
      <alignment wrapText="1"/>
    </xf>
    <xf numFmtId="0" fontId="0" fillId="8" borderId="1" xfId="0" applyFill="1" applyBorder="1" applyAlignment="1">
      <alignment wrapText="1"/>
    </xf>
    <xf numFmtId="0" fontId="0" fillId="9" borderId="1" xfId="0" applyFill="1" applyBorder="1" applyAlignment="1">
      <alignment wrapText="1"/>
    </xf>
    <xf numFmtId="0" fontId="0" fillId="10" borderId="1" xfId="0" applyFill="1" applyBorder="1" applyAlignment="1">
      <alignment wrapText="1"/>
    </xf>
    <xf numFmtId="0" fontId="0" fillId="11" borderId="1" xfId="0" applyFill="1" applyBorder="1" applyAlignment="1">
      <alignment wrapText="1"/>
    </xf>
    <xf numFmtId="0" fontId="0" fillId="11" borderId="5" xfId="0" applyFill="1" applyBorder="1" applyAlignment="1">
      <alignment wrapText="1"/>
    </xf>
    <xf numFmtId="0" fontId="3" fillId="2" borderId="0" xfId="0" applyFont="1" applyFill="1" applyAlignment="1">
      <alignment vertical="center" wrapText="1"/>
    </xf>
    <xf numFmtId="0" fontId="0" fillId="2" borderId="0" xfId="0" applyFill="1" applyAlignment="1">
      <alignment horizontal="left"/>
    </xf>
    <xf numFmtId="0" fontId="0" fillId="2" borderId="0" xfId="0" applyFill="1" applyAlignment="1">
      <alignment wrapText="1"/>
    </xf>
    <xf numFmtId="0" fontId="0" fillId="2" borderId="0" xfId="0" applyFill="1" applyProtection="1">
      <protection locked="0"/>
    </xf>
    <xf numFmtId="0" fontId="3" fillId="2" borderId="0" xfId="0" applyFont="1" applyFill="1"/>
    <xf numFmtId="0" fontId="3" fillId="2" borderId="0" xfId="0" applyFont="1" applyFill="1" applyProtection="1">
      <protection locked="0"/>
    </xf>
    <xf numFmtId="0" fontId="3" fillId="2" borderId="0" xfId="0" applyFont="1" applyFill="1" applyAlignment="1">
      <alignment vertical="center"/>
    </xf>
    <xf numFmtId="0" fontId="0" fillId="11" borderId="6" xfId="0" applyFill="1" applyBorder="1" applyAlignment="1">
      <alignment horizontal="center" vertical="center" wrapText="1"/>
    </xf>
    <xf numFmtId="0" fontId="0" fillId="7" borderId="7" xfId="0" applyFill="1" applyBorder="1" applyAlignment="1">
      <alignment wrapText="1"/>
    </xf>
    <xf numFmtId="0" fontId="0" fillId="8" borderId="7" xfId="0" applyFill="1" applyBorder="1" applyAlignment="1">
      <alignment wrapText="1"/>
    </xf>
    <xf numFmtId="0" fontId="0" fillId="9" borderId="7" xfId="0" applyFill="1" applyBorder="1" applyAlignment="1">
      <alignment wrapText="1"/>
    </xf>
    <xf numFmtId="0" fontId="0" fillId="10" borderId="7" xfId="0" applyFill="1" applyBorder="1" applyAlignment="1">
      <alignment wrapText="1"/>
    </xf>
    <xf numFmtId="0" fontId="0" fillId="11" borderId="7" xfId="0" applyFill="1" applyBorder="1" applyAlignment="1">
      <alignment wrapText="1"/>
    </xf>
    <xf numFmtId="0" fontId="0" fillId="11" borderId="8" xfId="0" applyFill="1" applyBorder="1" applyAlignment="1">
      <alignment wrapText="1"/>
    </xf>
    <xf numFmtId="0" fontId="0" fillId="11" borderId="9" xfId="0" applyFill="1" applyBorder="1" applyAlignment="1">
      <alignment horizontal="center" vertical="center" wrapText="1"/>
    </xf>
    <xf numFmtId="0" fontId="0" fillId="7" borderId="2" xfId="0" applyFill="1" applyBorder="1" applyAlignment="1">
      <alignment horizontal="center" vertical="center" wrapText="1"/>
    </xf>
    <xf numFmtId="0" fontId="0" fillId="8" borderId="2" xfId="0" applyFill="1" applyBorder="1" applyAlignment="1">
      <alignment horizontal="center" vertical="center" wrapText="1"/>
    </xf>
    <xf numFmtId="0" fontId="0" fillId="9" borderId="2" xfId="0" applyFill="1" applyBorder="1" applyAlignment="1">
      <alignment horizontal="center" vertical="center" wrapText="1"/>
    </xf>
    <xf numFmtId="0" fontId="7" fillId="12" borderId="2" xfId="0" applyFont="1" applyFill="1" applyBorder="1" applyAlignment="1">
      <alignment horizontal="center" vertical="center" wrapText="1"/>
    </xf>
    <xf numFmtId="0" fontId="0" fillId="4" borderId="0" xfId="0" applyFill="1"/>
    <xf numFmtId="0" fontId="8" fillId="4" borderId="2" xfId="0" applyFont="1" applyFill="1" applyBorder="1" applyAlignment="1">
      <alignment horizontal="center" vertical="center" wrapText="1"/>
    </xf>
    <xf numFmtId="0" fontId="9" fillId="2" borderId="0" xfId="0" applyFont="1" applyFill="1" applyAlignment="1">
      <alignment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pplyProtection="1">
      <alignment vertical="center"/>
      <protection locked="0"/>
    </xf>
    <xf numFmtId="0" fontId="10" fillId="2" borderId="1" xfId="0" applyFont="1" applyFill="1" applyBorder="1" applyAlignment="1" applyProtection="1">
      <alignment vertical="center" wrapText="1"/>
      <protection locked="0"/>
    </xf>
    <xf numFmtId="0" fontId="10"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2"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vertical="center"/>
      <protection locked="0"/>
    </xf>
    <xf numFmtId="0" fontId="6" fillId="6" borderId="2" xfId="0" applyFont="1" applyFill="1" applyBorder="1" applyAlignment="1">
      <alignment horizontal="left" vertical="center" wrapText="1"/>
    </xf>
    <xf numFmtId="0" fontId="5" fillId="2" borderId="0" xfId="0" applyFont="1" applyFill="1" applyAlignment="1">
      <alignment horizontal="left" vertical="center"/>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12" fillId="2" borderId="2" xfId="0" applyFont="1" applyFill="1" applyBorder="1" applyAlignment="1">
      <alignment horizontal="center" vertical="center" wrapText="1"/>
    </xf>
    <xf numFmtId="164" fontId="1" fillId="2" borderId="2" xfId="0" applyNumberFormat="1" applyFont="1" applyFill="1" applyBorder="1" applyAlignment="1" applyProtection="1">
      <alignment vertical="center"/>
      <protection locked="0"/>
    </xf>
    <xf numFmtId="14" fontId="1" fillId="2" borderId="2" xfId="0" applyNumberFormat="1" applyFont="1" applyFill="1" applyBorder="1" applyAlignment="1" applyProtection="1">
      <alignment vertical="center"/>
      <protection locked="0"/>
    </xf>
    <xf numFmtId="0" fontId="13" fillId="6" borderId="11" xfId="0" applyFont="1" applyFill="1" applyBorder="1" applyAlignment="1">
      <alignment horizontal="center" vertical="center" wrapText="1"/>
    </xf>
    <xf numFmtId="0" fontId="3" fillId="2" borderId="2" xfId="0" applyFont="1" applyFill="1" applyBorder="1" applyAlignment="1">
      <alignment vertical="center" wrapText="1"/>
    </xf>
    <xf numFmtId="0" fontId="9" fillId="2" borderId="0" xfId="0" applyFont="1" applyFill="1"/>
    <xf numFmtId="0" fontId="11" fillId="6" borderId="2" xfId="0" applyFont="1" applyFill="1" applyBorder="1" applyAlignment="1">
      <alignment horizontal="center" vertical="center" wrapText="1"/>
    </xf>
    <xf numFmtId="0" fontId="9" fillId="6" borderId="0" xfId="0" applyFont="1" applyFill="1"/>
    <xf numFmtId="0" fontId="9" fillId="13" borderId="2" xfId="0" applyFont="1" applyFill="1" applyBorder="1" applyAlignment="1" applyProtection="1">
      <alignment horizontal="center" vertical="center" wrapText="1"/>
      <protection locked="0"/>
    </xf>
    <xf numFmtId="0" fontId="9" fillId="13" borderId="2" xfId="0" applyFont="1" applyFill="1" applyBorder="1" applyAlignment="1" applyProtection="1">
      <alignment horizontal="center" vertical="center"/>
      <protection locked="0"/>
    </xf>
    <xf numFmtId="0" fontId="13" fillId="6" borderId="2" xfId="0" applyFont="1" applyFill="1" applyBorder="1" applyAlignment="1">
      <alignment horizontal="left" vertical="center" wrapText="1"/>
    </xf>
    <xf numFmtId="165" fontId="11" fillId="6" borderId="12" xfId="0" applyNumberFormat="1" applyFont="1" applyFill="1" applyBorder="1" applyAlignment="1">
      <alignment horizontal="center" vertical="center" wrapText="1"/>
    </xf>
    <xf numFmtId="0" fontId="13" fillId="6" borderId="2" xfId="0" applyFont="1" applyFill="1" applyBorder="1" applyAlignment="1" applyProtection="1">
      <alignment horizontal="center" vertical="center" wrapText="1"/>
      <protection hidden="1"/>
    </xf>
    <xf numFmtId="164" fontId="3" fillId="13" borderId="2" xfId="0" applyNumberFormat="1" applyFont="1" applyFill="1" applyBorder="1" applyAlignment="1" applyProtection="1">
      <alignment vertical="center"/>
      <protection locked="0"/>
    </xf>
    <xf numFmtId="14" fontId="3" fillId="13" borderId="2" xfId="0" applyNumberFormat="1"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14" fontId="3" fillId="2" borderId="2" xfId="0" applyNumberFormat="1" applyFont="1" applyFill="1" applyBorder="1" applyAlignment="1" applyProtection="1">
      <alignment vertical="center"/>
      <protection locked="0"/>
    </xf>
    <xf numFmtId="0" fontId="9" fillId="7" borderId="11" xfId="0" applyFont="1" applyFill="1" applyBorder="1" applyAlignment="1" applyProtection="1">
      <alignment vertical="center" wrapText="1"/>
      <protection hidden="1"/>
    </xf>
    <xf numFmtId="0" fontId="0" fillId="13" borderId="0" xfId="0" applyFill="1" applyProtection="1">
      <protection hidden="1"/>
    </xf>
    <xf numFmtId="0" fontId="0" fillId="2" borderId="0" xfId="0" applyFill="1" applyProtection="1">
      <protection hidden="1"/>
    </xf>
    <xf numFmtId="0" fontId="14" fillId="13" borderId="0" xfId="0" applyFont="1" applyFill="1" applyAlignment="1" applyProtection="1">
      <alignment horizontal="center"/>
      <protection hidden="1"/>
    </xf>
    <xf numFmtId="0" fontId="15" fillId="13" borderId="0" xfId="0" applyFont="1" applyFill="1" applyProtection="1">
      <protection hidden="1"/>
    </xf>
    <xf numFmtId="0" fontId="16" fillId="13" borderId="0" xfId="0" applyFont="1" applyFill="1" applyProtection="1">
      <protection hidden="1"/>
    </xf>
    <xf numFmtId="0" fontId="17" fillId="13" borderId="0" xfId="0" applyFont="1" applyFill="1" applyProtection="1">
      <protection hidden="1"/>
    </xf>
    <xf numFmtId="0" fontId="1" fillId="13" borderId="0" xfId="0" applyFont="1" applyFill="1" applyProtection="1">
      <protection hidden="1"/>
    </xf>
    <xf numFmtId="0" fontId="18" fillId="13" borderId="0" xfId="0" applyFont="1" applyFill="1" applyAlignment="1" applyProtection="1">
      <alignment horizontal="right"/>
      <protection hidden="1"/>
    </xf>
    <xf numFmtId="0" fontId="18" fillId="13" borderId="0" xfId="0" applyFont="1" applyFill="1" applyAlignment="1" applyProtection="1">
      <alignment horizontal="left"/>
      <protection hidden="1"/>
    </xf>
    <xf numFmtId="0" fontId="19" fillId="13" borderId="0" xfId="0" applyFont="1" applyFill="1" applyProtection="1">
      <protection hidden="1"/>
    </xf>
    <xf numFmtId="0" fontId="20" fillId="13" borderId="0" xfId="0" applyFont="1" applyFill="1" applyAlignment="1" applyProtection="1">
      <alignment horizontal="left"/>
      <protection hidden="1"/>
    </xf>
    <xf numFmtId="0" fontId="5" fillId="13" borderId="0" xfId="0" applyFont="1" applyFill="1" applyProtection="1">
      <protection hidden="1"/>
    </xf>
    <xf numFmtId="0" fontId="0" fillId="2" borderId="0" xfId="0" applyFill="1"/>
    <xf numFmtId="0" fontId="3" fillId="2" borderId="0" xfId="0" applyFont="1" applyFill="1" applyAlignment="1">
      <alignment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5" fillId="2" borderId="14" xfId="0" applyFont="1" applyFill="1" applyBorder="1" applyAlignment="1">
      <alignment vertical="center"/>
    </xf>
    <xf numFmtId="166" fontId="9" fillId="2" borderId="15" xfId="0" applyNumberFormat="1" applyFont="1" applyFill="1" applyBorder="1" applyAlignment="1" applyProtection="1">
      <alignment vertical="center"/>
      <protection locked="0"/>
    </xf>
    <xf numFmtId="0" fontId="5" fillId="2" borderId="0" xfId="0" applyFont="1" applyFill="1" applyAlignment="1">
      <alignment vertical="center"/>
    </xf>
    <xf numFmtId="0" fontId="9" fillId="2" borderId="0" xfId="0" applyFont="1" applyFill="1"/>
    <xf numFmtId="0" fontId="9" fillId="2" borderId="0" xfId="0" applyFont="1" applyFill="1" applyAlignment="1" applyProtection="1">
      <alignment vertical="center"/>
      <protection locked="0"/>
    </xf>
    <xf numFmtId="0" fontId="4" fillId="13" borderId="2" xfId="0" applyFont="1" applyFill="1" applyBorder="1" applyAlignment="1" applyProtection="1">
      <alignment horizontal="center" vertical="center"/>
      <protection locked="0"/>
    </xf>
    <xf numFmtId="0" fontId="6" fillId="6" borderId="16" xfId="0" applyFont="1" applyFill="1" applyBorder="1" applyAlignment="1">
      <alignment horizontal="center" vertical="center" wrapText="1"/>
    </xf>
    <xf numFmtId="164"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6" fillId="6" borderId="17" xfId="0" applyFont="1" applyFill="1" applyBorder="1" applyAlignment="1">
      <alignment horizontal="center" vertical="center" wrapText="1"/>
    </xf>
    <xf numFmtId="14" fontId="1" fillId="2" borderId="2" xfId="0" applyNumberFormat="1" applyFont="1" applyFill="1" applyBorder="1" applyAlignment="1" applyProtection="1">
      <alignment horizontal="center" vertical="center"/>
      <protection locked="0"/>
    </xf>
    <xf numFmtId="0" fontId="5" fillId="2" borderId="0" xfId="0" applyFont="1" applyFill="1" applyAlignment="1">
      <alignment vertical="center"/>
    </xf>
    <xf numFmtId="0" fontId="0" fillId="2" borderId="0" xfId="0" applyFill="1"/>
    <xf numFmtId="0" fontId="4" fillId="13" borderId="11" xfId="0" applyFont="1" applyFill="1" applyBorder="1" applyAlignment="1" applyProtection="1">
      <alignment horizontal="center" vertical="center" wrapText="1"/>
      <protection locked="0"/>
    </xf>
    <xf numFmtId="0" fontId="0" fillId="2" borderId="1" xfId="0" applyFill="1" applyBorder="1"/>
    <xf numFmtId="0" fontId="0" fillId="13" borderId="0" xfId="0" applyFill="1"/>
    <xf numFmtId="0" fontId="10" fillId="2" borderId="1" xfId="0" applyFont="1" applyFill="1" applyBorder="1" applyAlignment="1">
      <alignment wrapText="1"/>
    </xf>
    <xf numFmtId="0" fontId="10" fillId="2" borderId="1" xfId="0" applyFont="1" applyFill="1" applyBorder="1" applyAlignment="1">
      <alignment wrapText="1"/>
    </xf>
    <xf numFmtId="167" fontId="12" fillId="13" borderId="11"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6" fillId="6" borderId="0" xfId="0" applyFont="1" applyFill="1" applyAlignment="1">
      <alignment horizontal="center" vertical="center" wrapText="1"/>
    </xf>
    <xf numFmtId="0" fontId="0" fillId="2" borderId="0" xfId="0" applyFill="1"/>
    <xf numFmtId="0" fontId="0" fillId="2" borderId="0" xfId="0" applyFill="1" applyAlignment="1">
      <alignment horizontal="right"/>
    </xf>
    <xf numFmtId="0" fontId="21" fillId="13" borderId="0" xfId="0" applyFont="1" applyFill="1" applyProtection="1">
      <protection hidden="1"/>
    </xf>
    <xf numFmtId="0" fontId="22" fillId="13" borderId="0" xfId="0" applyFont="1" applyFill="1" applyProtection="1">
      <protection hidden="1"/>
    </xf>
    <xf numFmtId="0" fontId="23" fillId="13" borderId="0" xfId="0" applyFont="1" applyFill="1" applyProtection="1">
      <protection hidden="1"/>
    </xf>
    <xf numFmtId="0" fontId="0" fillId="14" borderId="2" xfId="0" applyFill="1" applyBorder="1" applyAlignment="1">
      <alignment wrapText="1"/>
    </xf>
    <xf numFmtId="0" fontId="0" fillId="2" borderId="2" xfId="0" applyFill="1" applyBorder="1" applyAlignment="1">
      <alignment wrapText="1"/>
    </xf>
    <xf numFmtId="0" fontId="0" fillId="2" borderId="2" xfId="0" applyFill="1" applyBorder="1" applyAlignment="1">
      <alignment horizontal="center" vertical="center" wrapText="1"/>
    </xf>
    <xf numFmtId="0" fontId="0" fillId="2" borderId="12" xfId="0" applyFill="1" applyBorder="1" applyAlignment="1">
      <alignment wrapText="1"/>
    </xf>
    <xf numFmtId="0" fontId="0" fillId="2" borderId="2" xfId="0" applyFill="1" applyBorder="1" applyAlignment="1">
      <alignment horizontal="left" vertical="center" wrapText="1"/>
    </xf>
    <xf numFmtId="0" fontId="0" fillId="14" borderId="2" xfId="0" applyFill="1" applyBorder="1" applyAlignment="1">
      <alignment horizontal="left" vertical="center" wrapText="1"/>
    </xf>
    <xf numFmtId="0" fontId="0" fillId="2" borderId="12" xfId="0" applyFill="1" applyBorder="1" applyAlignment="1">
      <alignment horizontal="left" vertical="center" wrapText="1"/>
    </xf>
    <xf numFmtId="0" fontId="0" fillId="14" borderId="12" xfId="0" applyFill="1" applyBorder="1" applyAlignment="1">
      <alignment horizontal="left" vertical="center" wrapText="1"/>
    </xf>
    <xf numFmtId="0" fontId="1" fillId="2" borderId="0" xfId="0" applyFont="1" applyFill="1" applyProtection="1">
      <protection locked="0"/>
    </xf>
    <xf numFmtId="168" fontId="9" fillId="2" borderId="19" xfId="0" applyNumberFormat="1" applyFont="1" applyFill="1" applyBorder="1" applyAlignment="1" applyProtection="1">
      <alignment vertical="center"/>
      <protection locked="0"/>
    </xf>
    <xf numFmtId="0" fontId="5" fillId="2" borderId="14" xfId="0" applyFont="1" applyFill="1" applyBorder="1" applyAlignment="1">
      <alignment vertical="center"/>
    </xf>
    <xf numFmtId="0" fontId="0" fillId="7" borderId="2" xfId="0" applyFill="1" applyBorder="1" applyAlignment="1" applyProtection="1">
      <alignment horizontal="center" vertical="center" wrapText="1"/>
      <protection locked="0"/>
    </xf>
    <xf numFmtId="0" fontId="0" fillId="8" borderId="2" xfId="0" applyFill="1" applyBorder="1" applyAlignment="1" applyProtection="1">
      <alignment horizontal="center" vertical="center" wrapText="1"/>
      <protection locked="0"/>
    </xf>
    <xf numFmtId="0" fontId="0" fillId="9" borderId="2" xfId="0" applyFill="1" applyBorder="1" applyAlignment="1" applyProtection="1">
      <alignment horizontal="center" vertical="center" wrapText="1"/>
      <protection locked="0"/>
    </xf>
    <xf numFmtId="0" fontId="7" fillId="12" borderId="2" xfId="0" applyFont="1" applyFill="1" applyBorder="1" applyAlignment="1" applyProtection="1">
      <alignment horizontal="center" vertical="center" wrapText="1"/>
      <protection locked="0"/>
    </xf>
    <xf numFmtId="0" fontId="7" fillId="12" borderId="12" xfId="0" applyFont="1" applyFill="1" applyBorder="1" applyAlignment="1" applyProtection="1">
      <alignment horizontal="center" vertical="center" wrapText="1"/>
      <protection locked="0"/>
    </xf>
    <xf numFmtId="0" fontId="0" fillId="11" borderId="9" xfId="0" applyFill="1" applyBorder="1" applyAlignment="1" applyProtection="1">
      <alignment horizontal="center" vertical="center" wrapText="1"/>
      <protection locked="0"/>
    </xf>
    <xf numFmtId="0" fontId="9" fillId="13" borderId="0" xfId="0" applyFont="1" applyFill="1" applyAlignment="1" applyProtection="1">
      <alignment vertical="center" wrapText="1"/>
      <protection locked="0"/>
    </xf>
    <xf numFmtId="0" fontId="12" fillId="4" borderId="2" xfId="0" applyFont="1" applyFill="1" applyBorder="1" applyAlignment="1" applyProtection="1">
      <alignment horizontal="center" vertical="center" wrapText="1"/>
      <protection locked="0"/>
    </xf>
    <xf numFmtId="3" fontId="9" fillId="2" borderId="19" xfId="0" applyNumberFormat="1" applyFont="1" applyFill="1" applyBorder="1" applyAlignment="1" applyProtection="1">
      <alignment vertical="center"/>
      <protection locked="0"/>
    </xf>
    <xf numFmtId="0" fontId="3" fillId="13" borderId="2" xfId="0" applyFont="1" applyFill="1" applyBorder="1" applyProtection="1">
      <protection locked="0"/>
    </xf>
    <xf numFmtId="3" fontId="0" fillId="0" borderId="26" xfId="0" applyNumberFormat="1" applyFont="1" applyBorder="1" applyProtection="1">
      <protection locked="0"/>
    </xf>
    <xf numFmtId="0" fontId="9" fillId="6" borderId="0" xfId="0" applyFont="1" applyFill="1" applyProtection="1">
      <protection locked="0"/>
    </xf>
    <xf numFmtId="0" fontId="13" fillId="6" borderId="11" xfId="0" applyFont="1" applyFill="1" applyBorder="1" applyAlignment="1" applyProtection="1">
      <alignment horizontal="center" vertical="center" wrapText="1"/>
      <protection locked="0"/>
    </xf>
    <xf numFmtId="0" fontId="0" fillId="2" borderId="0" xfId="0" applyFill="1" applyAlignment="1" applyProtection="1">
      <alignment horizontal="right"/>
      <protection locked="0"/>
    </xf>
    <xf numFmtId="0" fontId="29" fillId="2" borderId="1" xfId="0" applyFont="1" applyFill="1" applyBorder="1" applyAlignment="1" applyProtection="1">
      <alignment horizontal="center" vertical="center" wrapText="1"/>
      <protection locked="0"/>
    </xf>
    <xf numFmtId="0" fontId="29" fillId="2" borderId="1" xfId="0" applyFont="1" applyFill="1" applyBorder="1" applyAlignment="1" applyProtection="1">
      <alignment horizontal="center" vertical="center"/>
      <protection locked="0"/>
    </xf>
    <xf numFmtId="0" fontId="12" fillId="13" borderId="0" xfId="0" applyFont="1" applyFill="1" applyAlignment="1" applyProtection="1">
      <alignment horizontal="center" wrapText="1"/>
      <protection hidden="1"/>
    </xf>
    <xf numFmtId="0" fontId="4" fillId="13" borderId="0" xfId="0" applyFont="1" applyFill="1" applyAlignment="1" applyProtection="1">
      <alignment horizontal="center"/>
      <protection hidden="1"/>
    </xf>
    <xf numFmtId="0" fontId="24" fillId="13" borderId="0" xfId="0" applyFont="1" applyFill="1" applyAlignment="1" applyProtection="1">
      <alignment horizontal="center"/>
      <protection hidden="1"/>
    </xf>
    <xf numFmtId="0" fontId="25" fillId="13" borderId="20" xfId="0" applyFont="1" applyFill="1" applyBorder="1" applyAlignment="1" applyProtection="1">
      <alignment horizontal="center"/>
      <protection hidden="1"/>
    </xf>
    <xf numFmtId="0" fontId="13" fillId="6" borderId="12" xfId="0" applyFont="1" applyFill="1" applyBorder="1" applyAlignment="1" applyProtection="1">
      <alignment horizontal="center" vertical="center" wrapText="1"/>
      <protection hidden="1"/>
    </xf>
    <xf numFmtId="0" fontId="13" fillId="6" borderId="21" xfId="0" applyFont="1" applyFill="1" applyBorder="1" applyAlignment="1" applyProtection="1">
      <alignment horizontal="center" vertical="center" wrapText="1"/>
      <protection hidden="1"/>
    </xf>
    <xf numFmtId="0" fontId="13" fillId="6" borderId="10" xfId="0" applyFont="1" applyFill="1" applyBorder="1" applyAlignment="1" applyProtection="1">
      <alignment horizontal="center" vertical="center" wrapText="1"/>
      <protection hidden="1"/>
    </xf>
    <xf numFmtId="0" fontId="9" fillId="7" borderId="2" xfId="0" applyFont="1" applyFill="1" applyBorder="1" applyAlignment="1" applyProtection="1">
      <alignment horizontal="center" vertical="center" wrapText="1"/>
      <protection hidden="1"/>
    </xf>
    <xf numFmtId="0" fontId="9" fillId="7" borderId="11" xfId="0" applyFont="1" applyFill="1" applyBorder="1" applyAlignment="1" applyProtection="1">
      <alignment horizontal="center" vertical="center" wrapText="1"/>
      <protection hidden="1"/>
    </xf>
    <xf numFmtId="0" fontId="9" fillId="7" borderId="13" xfId="0" applyFont="1" applyFill="1" applyBorder="1" applyAlignment="1" applyProtection="1">
      <alignment horizontal="center" vertical="center" wrapText="1"/>
      <protection hidden="1"/>
    </xf>
    <xf numFmtId="0" fontId="9" fillId="7" borderId="22" xfId="0" applyFont="1" applyFill="1" applyBorder="1" applyAlignment="1" applyProtection="1">
      <alignment horizontal="center" vertical="center" wrapText="1"/>
      <protection hidden="1"/>
    </xf>
    <xf numFmtId="0" fontId="9" fillId="7" borderId="3" xfId="0" applyFont="1" applyFill="1" applyBorder="1" applyAlignment="1" applyProtection="1">
      <alignment horizontal="center" vertical="center" wrapText="1"/>
      <protection hidden="1"/>
    </xf>
    <xf numFmtId="0" fontId="5" fillId="2" borderId="0" xfId="0" applyFont="1" applyFill="1" applyAlignment="1">
      <alignment horizontal="left" vertical="center"/>
    </xf>
    <xf numFmtId="0" fontId="8" fillId="6" borderId="16"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6" fillId="6" borderId="2" xfId="0" applyFont="1" applyFill="1" applyBorder="1" applyAlignment="1">
      <alignment horizontal="center" vertical="center"/>
    </xf>
    <xf numFmtId="0" fontId="13" fillId="6" borderId="22"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5" fillId="2" borderId="14" xfId="0" applyFont="1" applyFill="1" applyBorder="1" applyAlignment="1">
      <alignment horizontal="left" vertical="center"/>
    </xf>
    <xf numFmtId="0" fontId="3" fillId="2" borderId="18" xfId="0" applyFont="1" applyFill="1" applyBorder="1" applyAlignment="1">
      <alignment vertical="center"/>
    </xf>
    <xf numFmtId="0" fontId="3" fillId="2" borderId="0" xfId="0" applyFont="1" applyFill="1" applyAlignment="1">
      <alignment vertical="center"/>
    </xf>
    <xf numFmtId="0" fontId="6" fillId="6" borderId="2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0" xfId="0" applyFont="1" applyFill="1" applyAlignment="1">
      <alignment horizontal="center" vertical="center" wrapText="1"/>
    </xf>
    <xf numFmtId="0" fontId="27" fillId="2" borderId="0" xfId="0" applyFont="1" applyFill="1" applyAlignment="1">
      <alignment horizontal="center"/>
    </xf>
    <xf numFmtId="0" fontId="6" fillId="6" borderId="0" xfId="0" applyFont="1" applyFill="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2"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5" fillId="13" borderId="0" xfId="0" applyFont="1" applyFill="1" applyAlignment="1">
      <alignment horizontal="left" vertical="center"/>
    </xf>
    <xf numFmtId="0" fontId="8" fillId="4" borderId="2" xfId="0" applyFont="1" applyFill="1" applyBorder="1" applyAlignment="1">
      <alignment horizontal="center" vertical="center" wrapText="1"/>
    </xf>
    <xf numFmtId="0" fontId="13" fillId="6" borderId="11" xfId="0" applyFont="1" applyFill="1" applyBorder="1" applyAlignment="1" applyProtection="1">
      <alignment horizontal="center" vertical="center" wrapText="1"/>
      <protection hidden="1"/>
    </xf>
    <xf numFmtId="0" fontId="13" fillId="6" borderId="13" xfId="0" applyFont="1" applyFill="1" applyBorder="1" applyAlignment="1" applyProtection="1">
      <alignment horizontal="center" vertical="center" wrapText="1"/>
      <protection hidden="1"/>
    </xf>
    <xf numFmtId="0" fontId="13" fillId="6" borderId="17" xfId="0" applyFont="1" applyFill="1" applyBorder="1" applyAlignment="1" applyProtection="1">
      <alignment horizontal="center" vertical="center" wrapText="1"/>
      <protection hidden="1"/>
    </xf>
    <xf numFmtId="0" fontId="13" fillId="4" borderId="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6" borderId="12" xfId="0" applyFont="1" applyFill="1" applyBorder="1" applyAlignment="1" applyProtection="1">
      <alignment horizontal="center" vertical="center" wrapText="1"/>
      <protection locked="0"/>
    </xf>
    <xf numFmtId="0" fontId="13" fillId="6" borderId="10" xfId="0" applyFont="1" applyFill="1" applyBorder="1" applyAlignment="1" applyProtection="1">
      <alignment horizontal="center" vertical="center" wrapText="1"/>
      <protection locked="0"/>
    </xf>
    <xf numFmtId="0" fontId="10" fillId="13" borderId="12" xfId="0" applyFont="1" applyFill="1" applyBorder="1" applyAlignment="1" applyProtection="1">
      <alignment horizontal="center" vertical="center" wrapText="1"/>
      <protection locked="0"/>
    </xf>
    <xf numFmtId="0" fontId="10" fillId="13" borderId="10" xfId="0" applyFont="1" applyFill="1" applyBorder="1" applyAlignment="1" applyProtection="1">
      <alignment horizontal="center" vertical="center" wrapText="1"/>
      <protection locked="0"/>
    </xf>
    <xf numFmtId="0" fontId="13" fillId="6" borderId="1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1" borderId="2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5" fillId="2" borderId="14" xfId="0" applyFont="1" applyFill="1" applyBorder="1" applyAlignment="1">
      <alignment horizontal="left"/>
    </xf>
    <xf numFmtId="0" fontId="4" fillId="5"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2" borderId="0" xfId="0" applyFont="1" applyFill="1" applyAlignment="1">
      <alignment horizontal="center"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495675" cy="6191250"/>
    <xdr:pic>
      <xdr:nvPicPr>
        <xdr:cNvPr id="2" name="Bénin" descr="Carte du Béni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10</xdr:col>
      <xdr:colOff>0</xdr:colOff>
      <xdr:row>1</xdr:row>
      <xdr:rowOff>0</xdr:rowOff>
    </xdr:from>
    <xdr:ext cx="2667000" cy="714375"/>
    <xdr:pic>
      <xdr:nvPicPr>
        <xdr:cNvPr id="3" name="Logo" descr="Logo du Ministèr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tabColor rgb="FF00B050"/>
  </sheetPr>
  <dimension ref="A1:Y31"/>
  <sheetViews>
    <sheetView workbookViewId="0">
      <pane ySplit="12" topLeftCell="A18" activePane="bottomLeft" state="frozen"/>
      <selection pane="bottomLeft" activeCell="G20" sqref="G20"/>
    </sheetView>
  </sheetViews>
  <sheetFormatPr baseColWidth="10" defaultColWidth="0" defaultRowHeight="15" customHeight="1" zeroHeight="1" x14ac:dyDescent="0.25"/>
  <cols>
    <col min="1" max="4" width="10.85546875" style="77" customWidth="1"/>
    <col min="5" max="5" width="11.140625" style="77" customWidth="1"/>
    <col min="6" max="6" width="15.85546875" style="77" customWidth="1"/>
    <col min="7" max="7" width="10.85546875" style="77" customWidth="1"/>
    <col min="8" max="9" width="12.7109375" style="77" customWidth="1"/>
    <col min="10" max="16" width="10.85546875" style="77" customWidth="1"/>
    <col min="17" max="17" width="7.140625" style="77" customWidth="1"/>
    <col min="18" max="19" width="10.85546875" style="77" customWidth="1"/>
    <col min="20" max="24" width="10.85546875" style="77" hidden="1" customWidth="1"/>
    <col min="25" max="25" width="0" style="88" hidden="1"/>
  </cols>
  <sheetData>
    <row r="1" spans="1:23" x14ac:dyDescent="0.25">
      <c r="A1" s="76"/>
      <c r="B1" s="76"/>
      <c r="C1" s="76"/>
      <c r="D1" s="76"/>
      <c r="E1" s="76"/>
      <c r="F1" s="76"/>
      <c r="G1" s="76"/>
      <c r="H1" s="76"/>
      <c r="I1" s="76"/>
      <c r="J1" s="76"/>
      <c r="K1" s="76"/>
      <c r="L1" s="76"/>
      <c r="M1" s="76"/>
      <c r="N1" s="76"/>
      <c r="O1" s="76"/>
      <c r="P1" s="76"/>
      <c r="Q1" s="76"/>
      <c r="R1" s="76"/>
      <c r="S1" s="76"/>
      <c r="T1" s="76"/>
      <c r="U1" s="76"/>
      <c r="V1" s="76"/>
      <c r="W1" s="76"/>
    </row>
    <row r="2" spans="1:23" x14ac:dyDescent="0.25">
      <c r="A2" s="76"/>
      <c r="B2" s="76"/>
      <c r="C2" s="76"/>
      <c r="D2" s="76"/>
      <c r="E2" s="76"/>
      <c r="F2" s="76"/>
      <c r="G2" s="76"/>
      <c r="H2" s="76"/>
      <c r="I2" s="76"/>
      <c r="J2" s="76"/>
      <c r="K2" s="76"/>
      <c r="L2" s="76"/>
      <c r="M2" s="76"/>
      <c r="N2" s="76"/>
      <c r="O2" s="76"/>
      <c r="P2" s="76"/>
      <c r="Q2" s="76"/>
      <c r="R2" s="76"/>
      <c r="S2" s="76"/>
      <c r="T2" s="76"/>
      <c r="U2" s="76"/>
      <c r="V2" s="76"/>
      <c r="W2" s="76"/>
    </row>
    <row r="3" spans="1:23" x14ac:dyDescent="0.25">
      <c r="A3" s="76"/>
      <c r="B3" s="76"/>
      <c r="C3" s="76"/>
      <c r="D3" s="76"/>
      <c r="E3" s="76"/>
      <c r="F3" s="76"/>
      <c r="G3" s="76"/>
      <c r="H3" s="76"/>
      <c r="I3" s="76"/>
      <c r="J3" s="76"/>
      <c r="K3" s="76"/>
      <c r="L3" s="76"/>
      <c r="M3" s="76"/>
      <c r="N3" s="76"/>
      <c r="O3" s="76"/>
      <c r="P3" s="76"/>
      <c r="Q3" s="76"/>
      <c r="R3" s="76"/>
      <c r="S3" s="76"/>
      <c r="T3" s="76"/>
      <c r="U3" s="76"/>
      <c r="V3" s="76"/>
      <c r="W3" s="76"/>
    </row>
    <row r="4" spans="1:23" x14ac:dyDescent="0.25">
      <c r="A4" s="76"/>
      <c r="B4" s="76"/>
      <c r="C4" s="76"/>
      <c r="D4" s="76"/>
      <c r="E4" s="76"/>
      <c r="F4" s="76"/>
      <c r="G4" s="76"/>
      <c r="H4" s="76"/>
      <c r="I4" s="76"/>
      <c r="J4" s="76"/>
      <c r="K4" s="76"/>
      <c r="L4" s="76"/>
      <c r="M4" s="76"/>
      <c r="N4" s="76"/>
      <c r="O4" s="76"/>
      <c r="P4" s="76"/>
      <c r="Q4" s="76"/>
      <c r="R4" s="76"/>
      <c r="S4" s="76"/>
      <c r="T4" s="76"/>
      <c r="U4" s="76"/>
      <c r="V4" s="76"/>
      <c r="W4" s="76"/>
    </row>
    <row r="5" spans="1:23" x14ac:dyDescent="0.25">
      <c r="A5" s="76"/>
      <c r="B5" s="76"/>
      <c r="C5" s="76"/>
      <c r="D5" s="76"/>
      <c r="E5" s="76"/>
      <c r="F5" s="76"/>
      <c r="G5" s="76"/>
      <c r="H5" s="76"/>
      <c r="I5" s="76"/>
      <c r="J5" s="76"/>
      <c r="K5" s="76"/>
      <c r="L5" s="76"/>
      <c r="M5" s="76"/>
      <c r="N5" s="76"/>
      <c r="O5" s="76"/>
      <c r="P5" s="76"/>
      <c r="Q5" s="76"/>
      <c r="R5" s="76"/>
      <c r="S5" s="76"/>
      <c r="T5" s="76"/>
      <c r="U5" s="76"/>
      <c r="V5" s="76"/>
      <c r="W5" s="76"/>
    </row>
    <row r="6" spans="1:23" x14ac:dyDescent="0.25">
      <c r="A6" s="76"/>
      <c r="B6" s="76"/>
      <c r="C6" s="76"/>
      <c r="D6" s="76"/>
      <c r="E6" s="76"/>
      <c r="F6" s="76"/>
      <c r="G6" s="76"/>
      <c r="H6" s="76"/>
      <c r="I6" s="76"/>
      <c r="J6" s="76"/>
      <c r="K6" s="76"/>
      <c r="L6" s="76"/>
      <c r="M6" s="76"/>
      <c r="N6" s="76"/>
      <c r="O6" s="76"/>
      <c r="P6" s="76"/>
      <c r="Q6" s="76"/>
      <c r="R6" s="76"/>
      <c r="S6" s="76"/>
      <c r="T6" s="76"/>
      <c r="U6" s="76"/>
      <c r="V6" s="76"/>
      <c r="W6" s="76"/>
    </row>
    <row r="7" spans="1:23" ht="45" customHeight="1" x14ac:dyDescent="0.35">
      <c r="A7" s="76"/>
      <c r="B7" s="76"/>
      <c r="C7" s="76"/>
      <c r="D7" s="76"/>
      <c r="E7" s="146" t="s">
        <v>0</v>
      </c>
      <c r="F7" s="146"/>
      <c r="G7" s="146"/>
      <c r="H7" s="146"/>
      <c r="I7" s="146"/>
      <c r="J7" s="146"/>
      <c r="K7" s="146"/>
      <c r="L7" s="146"/>
      <c r="M7" s="146"/>
      <c r="N7" s="146"/>
      <c r="O7" s="146"/>
      <c r="P7" s="146"/>
      <c r="Q7" s="146"/>
      <c r="R7" s="146"/>
      <c r="S7" s="146"/>
      <c r="T7" s="78"/>
      <c r="U7" s="78"/>
      <c r="V7" s="78"/>
      <c r="W7" s="78"/>
    </row>
    <row r="8" spans="1:23" ht="18.95" customHeight="1" x14ac:dyDescent="0.3">
      <c r="A8" s="76"/>
      <c r="B8" s="76"/>
      <c r="C8" s="76"/>
      <c r="D8" s="76"/>
      <c r="E8" s="147" t="s">
        <v>1</v>
      </c>
      <c r="F8" s="147"/>
      <c r="G8" s="147"/>
      <c r="H8" s="147"/>
      <c r="I8" s="147"/>
      <c r="J8" s="147"/>
      <c r="K8" s="147"/>
      <c r="L8" s="147"/>
      <c r="M8" s="147"/>
      <c r="N8" s="147"/>
      <c r="O8" s="147"/>
      <c r="P8" s="147"/>
      <c r="Q8" s="147"/>
      <c r="R8" s="147"/>
      <c r="S8" s="147"/>
      <c r="T8" s="76"/>
      <c r="U8" s="76"/>
      <c r="V8" s="76"/>
      <c r="W8" s="76"/>
    </row>
    <row r="9" spans="1:23" x14ac:dyDescent="0.25">
      <c r="A9" s="76"/>
      <c r="B9" s="76"/>
      <c r="C9" s="76"/>
      <c r="D9" s="76"/>
      <c r="E9" s="76"/>
      <c r="F9" s="76"/>
      <c r="G9" s="76"/>
      <c r="H9" s="76"/>
      <c r="I9" s="76"/>
      <c r="J9" s="76"/>
      <c r="K9" s="76"/>
      <c r="L9" s="76"/>
      <c r="M9" s="76"/>
      <c r="N9" s="76"/>
      <c r="O9" s="76"/>
      <c r="P9" s="76"/>
      <c r="Q9" s="76"/>
      <c r="R9" s="76"/>
      <c r="S9" s="76"/>
      <c r="T9" s="76"/>
      <c r="U9" s="76"/>
      <c r="V9" s="76"/>
      <c r="W9" s="76"/>
    </row>
    <row r="10" spans="1:23" ht="36.950000000000003" customHeight="1" x14ac:dyDescent="0.55000000000000004">
      <c r="A10" s="76"/>
      <c r="B10" s="76"/>
      <c r="C10" s="76"/>
      <c r="D10" s="76"/>
      <c r="E10" s="148" t="s">
        <v>2</v>
      </c>
      <c r="F10" s="148"/>
      <c r="G10" s="148"/>
      <c r="H10" s="148"/>
      <c r="I10" s="148"/>
      <c r="J10" s="148"/>
      <c r="K10" s="148"/>
      <c r="L10" s="148"/>
      <c r="M10" s="148"/>
      <c r="N10" s="148"/>
      <c r="O10" s="148"/>
      <c r="P10" s="148"/>
      <c r="Q10" s="148"/>
      <c r="R10" s="148"/>
      <c r="S10" s="148"/>
      <c r="T10" s="76"/>
      <c r="U10" s="76"/>
      <c r="V10" s="76"/>
      <c r="W10" s="76"/>
    </row>
    <row r="11" spans="1:23" x14ac:dyDescent="0.25">
      <c r="A11" s="76"/>
      <c r="B11" s="76"/>
      <c r="C11" s="76"/>
      <c r="D11" s="76"/>
      <c r="E11" s="76"/>
      <c r="F11" s="76"/>
      <c r="G11" s="76"/>
      <c r="H11" s="76"/>
      <c r="I11" s="76"/>
      <c r="J11" s="76"/>
      <c r="K11" s="76"/>
      <c r="L11" s="76"/>
      <c r="M11" s="76"/>
      <c r="N11" s="76"/>
      <c r="O11" s="76"/>
      <c r="P11" s="76"/>
      <c r="Q11" s="76"/>
      <c r="R11" s="76"/>
      <c r="S11" s="76"/>
      <c r="T11" s="76"/>
      <c r="U11" s="76"/>
      <c r="V11" s="76"/>
      <c r="W11" s="76"/>
    </row>
    <row r="12" spans="1:23" ht="21" customHeight="1" x14ac:dyDescent="0.35">
      <c r="A12" s="76"/>
      <c r="B12" s="76"/>
      <c r="C12" s="76"/>
      <c r="D12" s="76"/>
      <c r="E12" s="79"/>
      <c r="F12" s="80" t="s">
        <v>3</v>
      </c>
      <c r="G12" s="81" t="s">
        <v>4</v>
      </c>
      <c r="H12" s="80"/>
      <c r="I12" s="80" t="s">
        <v>5</v>
      </c>
      <c r="J12" s="81" t="s">
        <v>6</v>
      </c>
      <c r="K12" s="82"/>
      <c r="L12" s="82"/>
      <c r="M12" s="82"/>
      <c r="N12" s="82"/>
      <c r="O12" s="83" t="s">
        <v>7</v>
      </c>
      <c r="P12" s="84">
        <v>2019</v>
      </c>
      <c r="Q12" s="85"/>
      <c r="R12" s="86"/>
      <c r="S12" s="76"/>
      <c r="T12" s="76"/>
      <c r="U12" s="76"/>
      <c r="V12" s="76"/>
      <c r="W12" s="76"/>
    </row>
    <row r="13" spans="1:23" x14ac:dyDescent="0.25">
      <c r="A13" s="76"/>
      <c r="B13" s="76"/>
      <c r="C13" s="76"/>
      <c r="D13" s="76"/>
      <c r="E13" s="76"/>
      <c r="F13" s="76"/>
      <c r="G13" s="76"/>
      <c r="H13" s="76"/>
      <c r="I13" s="76"/>
      <c r="J13" s="76"/>
      <c r="K13" s="76"/>
      <c r="L13" s="76"/>
      <c r="M13" s="76"/>
      <c r="N13" s="76"/>
      <c r="O13" s="76"/>
      <c r="P13" s="76"/>
      <c r="Q13" s="76"/>
      <c r="R13" s="76"/>
      <c r="S13" s="76"/>
      <c r="T13" s="76"/>
      <c r="U13" s="76"/>
      <c r="V13" s="76"/>
      <c r="W13" s="76"/>
    </row>
    <row r="14" spans="1:23" x14ac:dyDescent="0.25">
      <c r="A14" s="76"/>
      <c r="B14" s="76"/>
      <c r="C14" s="76"/>
      <c r="D14" s="76"/>
      <c r="E14" s="76"/>
      <c r="F14" s="76"/>
      <c r="G14" s="76"/>
      <c r="H14" s="76"/>
      <c r="I14" s="76"/>
      <c r="J14" s="76"/>
      <c r="K14" s="76"/>
      <c r="L14" s="76"/>
      <c r="M14" s="76"/>
      <c r="N14" s="76"/>
      <c r="O14" s="76"/>
      <c r="P14" s="76"/>
      <c r="Q14" s="76"/>
      <c r="R14" s="76"/>
      <c r="S14" s="76"/>
      <c r="T14" s="76"/>
      <c r="U14" s="76"/>
      <c r="V14" s="76"/>
      <c r="W14" s="76"/>
    </row>
    <row r="15" spans="1:23" x14ac:dyDescent="0.25">
      <c r="A15" s="76"/>
      <c r="B15" s="76"/>
      <c r="C15" s="76"/>
      <c r="D15" s="76"/>
      <c r="E15" s="76"/>
      <c r="F15" s="76"/>
      <c r="G15" s="76"/>
      <c r="H15" s="76"/>
      <c r="I15" s="76"/>
      <c r="J15" s="76"/>
      <c r="K15" s="76"/>
      <c r="L15" s="76"/>
      <c r="M15" s="76"/>
      <c r="N15" s="76"/>
      <c r="O15" s="76"/>
      <c r="P15" s="76"/>
      <c r="Q15" s="76"/>
      <c r="R15" s="76"/>
      <c r="S15" s="76"/>
      <c r="T15" s="76"/>
      <c r="U15" s="76"/>
      <c r="V15" s="76"/>
      <c r="W15" s="76"/>
    </row>
    <row r="16" spans="1:23" x14ac:dyDescent="0.25">
      <c r="A16" s="76"/>
      <c r="B16" s="76"/>
      <c r="C16" s="76"/>
      <c r="D16" s="76"/>
      <c r="E16" s="76"/>
      <c r="F16" s="76"/>
      <c r="G16" s="76"/>
      <c r="H16" s="76"/>
      <c r="I16" s="76"/>
      <c r="J16" s="76"/>
      <c r="K16" s="76"/>
      <c r="L16" s="76"/>
      <c r="M16" s="76"/>
      <c r="N16" s="76"/>
      <c r="O16" s="76"/>
      <c r="P16" s="76"/>
      <c r="Q16" s="76"/>
      <c r="R16" s="76"/>
      <c r="S16" s="76"/>
      <c r="T16" s="76"/>
      <c r="U16" s="76"/>
      <c r="V16" s="76"/>
      <c r="W16" s="76"/>
    </row>
    <row r="17" spans="1:23" ht="26.1" customHeight="1" x14ac:dyDescent="0.4">
      <c r="A17" s="76"/>
      <c r="B17" s="76"/>
      <c r="C17" s="76"/>
      <c r="D17" s="76"/>
      <c r="E17" s="149" t="s">
        <v>8</v>
      </c>
      <c r="F17" s="149"/>
      <c r="G17" s="149"/>
      <c r="H17" s="149"/>
      <c r="I17" s="149"/>
      <c r="J17" s="149"/>
      <c r="K17" s="149"/>
      <c r="L17" s="149"/>
      <c r="M17" s="149"/>
      <c r="N17" s="149"/>
      <c r="O17" s="149"/>
      <c r="P17" s="149"/>
      <c r="Q17" s="149"/>
      <c r="R17" s="149"/>
      <c r="S17" s="149"/>
      <c r="T17" s="76"/>
      <c r="U17" s="76"/>
      <c r="V17" s="76"/>
      <c r="W17" s="76"/>
    </row>
    <row r="18" spans="1:23" x14ac:dyDescent="0.25">
      <c r="A18" s="76"/>
      <c r="B18" s="76"/>
      <c r="C18" s="76"/>
      <c r="D18" s="76"/>
      <c r="E18" s="76"/>
      <c r="F18" s="76"/>
      <c r="G18" s="76"/>
      <c r="H18" s="76"/>
      <c r="I18" s="76"/>
      <c r="J18" s="76"/>
      <c r="K18" s="76"/>
      <c r="L18" s="76"/>
      <c r="M18" s="76"/>
      <c r="N18" s="76"/>
      <c r="O18" s="76"/>
      <c r="P18" s="76"/>
      <c r="Q18" s="76"/>
      <c r="R18" s="76"/>
      <c r="S18" s="76"/>
      <c r="T18" s="76"/>
      <c r="U18" s="76"/>
      <c r="V18" s="76"/>
      <c r="W18" s="76"/>
    </row>
    <row r="19" spans="1:23" ht="21" customHeight="1" x14ac:dyDescent="0.35">
      <c r="A19" s="76"/>
      <c r="B19" s="76"/>
      <c r="C19" s="76"/>
      <c r="D19" s="76"/>
      <c r="E19" s="76"/>
      <c r="F19" s="76"/>
      <c r="G19" s="117" t="s">
        <v>9</v>
      </c>
      <c r="H19" s="118"/>
      <c r="I19" s="116"/>
      <c r="J19" s="116"/>
      <c r="K19" s="116"/>
      <c r="L19" s="117" t="s">
        <v>10</v>
      </c>
      <c r="M19" s="118"/>
      <c r="N19" s="82"/>
      <c r="O19" s="76"/>
      <c r="P19" s="76"/>
      <c r="Q19" s="76"/>
      <c r="R19" s="76"/>
      <c r="S19" s="76"/>
      <c r="T19" s="76"/>
      <c r="U19" s="76"/>
      <c r="V19" s="76"/>
      <c r="W19" s="76"/>
    </row>
    <row r="20" spans="1:23" ht="21" customHeight="1" x14ac:dyDescent="0.35">
      <c r="A20" s="76"/>
      <c r="B20" s="76"/>
      <c r="C20" s="76"/>
      <c r="D20" s="76"/>
      <c r="E20" s="76"/>
      <c r="F20" s="76"/>
      <c r="G20" s="117" t="s">
        <v>11</v>
      </c>
      <c r="H20" s="118"/>
      <c r="I20" s="116"/>
      <c r="J20" s="116"/>
      <c r="K20" s="116"/>
      <c r="L20" s="117" t="s">
        <v>12</v>
      </c>
      <c r="M20" s="118"/>
      <c r="N20" s="82"/>
      <c r="O20" s="76"/>
      <c r="P20" s="76"/>
      <c r="Q20" s="76"/>
      <c r="R20" s="76"/>
      <c r="S20" s="76"/>
      <c r="T20" s="76"/>
      <c r="U20" s="76"/>
      <c r="V20" s="76"/>
      <c r="W20" s="76"/>
    </row>
    <row r="21" spans="1:23" ht="21" customHeight="1" x14ac:dyDescent="0.35">
      <c r="A21" s="76"/>
      <c r="B21" s="76"/>
      <c r="C21" s="76"/>
      <c r="D21" s="76"/>
      <c r="E21" s="76"/>
      <c r="F21" s="76"/>
      <c r="G21" s="117" t="s">
        <v>13</v>
      </c>
      <c r="H21" s="118"/>
      <c r="I21" s="118"/>
      <c r="J21" s="118"/>
      <c r="K21" s="118"/>
      <c r="L21" s="117" t="s">
        <v>14</v>
      </c>
      <c r="M21" s="118"/>
      <c r="N21" s="82"/>
      <c r="O21" s="76"/>
      <c r="P21" s="76"/>
      <c r="Q21" s="76"/>
      <c r="R21" s="76"/>
      <c r="S21" s="76"/>
      <c r="T21" s="76"/>
      <c r="U21" s="76"/>
      <c r="V21" s="76"/>
      <c r="W21" s="76"/>
    </row>
    <row r="22" spans="1:23" ht="21" customHeight="1" x14ac:dyDescent="0.35">
      <c r="A22" s="76"/>
      <c r="B22" s="76"/>
      <c r="C22" s="76"/>
      <c r="D22" s="76"/>
      <c r="E22" s="76"/>
      <c r="F22" s="76"/>
      <c r="G22" s="117" t="s">
        <v>15</v>
      </c>
      <c r="H22" s="118"/>
      <c r="I22" s="118"/>
      <c r="J22" s="118"/>
      <c r="K22" s="118"/>
      <c r="L22" s="117" t="s">
        <v>16</v>
      </c>
      <c r="M22" s="118"/>
      <c r="N22" s="82"/>
      <c r="O22" s="76"/>
      <c r="P22" s="76"/>
      <c r="Q22" s="76"/>
      <c r="R22" s="76"/>
      <c r="S22" s="76"/>
      <c r="T22" s="76"/>
      <c r="U22" s="76"/>
      <c r="V22" s="76"/>
      <c r="W22" s="76"/>
    </row>
    <row r="23" spans="1:23" ht="21" customHeight="1" x14ac:dyDescent="0.35">
      <c r="A23" s="76"/>
      <c r="B23" s="76"/>
      <c r="C23" s="76"/>
      <c r="D23" s="76"/>
      <c r="E23" s="76"/>
      <c r="F23" s="76"/>
      <c r="G23" s="117" t="s">
        <v>17</v>
      </c>
      <c r="H23" s="118"/>
      <c r="I23" s="118"/>
      <c r="J23" s="118"/>
      <c r="K23" s="118"/>
      <c r="L23" s="117" t="s">
        <v>18</v>
      </c>
      <c r="M23" s="118"/>
      <c r="N23" s="76"/>
      <c r="O23" s="76"/>
      <c r="P23" s="76"/>
      <c r="Q23" s="76"/>
      <c r="R23" s="76"/>
      <c r="S23" s="76"/>
      <c r="T23" s="76"/>
      <c r="U23" s="76"/>
      <c r="V23" s="76"/>
      <c r="W23" s="76"/>
    </row>
    <row r="24" spans="1:23" ht="21" customHeight="1" x14ac:dyDescent="0.35">
      <c r="A24" s="76"/>
      <c r="B24" s="76"/>
      <c r="C24" s="76"/>
      <c r="D24" s="76"/>
      <c r="E24" s="76"/>
      <c r="F24" s="76"/>
      <c r="G24" s="76"/>
      <c r="H24" s="87"/>
      <c r="I24" s="76"/>
      <c r="J24" s="76"/>
      <c r="K24" s="76"/>
      <c r="L24" s="76"/>
      <c r="M24" s="76"/>
      <c r="N24" s="76"/>
      <c r="O24" s="76"/>
      <c r="P24" s="76"/>
      <c r="Q24" s="76"/>
      <c r="R24" s="76"/>
      <c r="S24" s="76"/>
      <c r="T24" s="76"/>
      <c r="U24" s="76"/>
      <c r="V24" s="76"/>
      <c r="W24" s="76"/>
    </row>
    <row r="25" spans="1:23" ht="21" customHeight="1" x14ac:dyDescent="0.35">
      <c r="A25" s="76"/>
      <c r="B25" s="76"/>
      <c r="C25" s="76"/>
      <c r="D25" s="76"/>
      <c r="E25" s="76"/>
      <c r="F25" s="76"/>
      <c r="G25" s="76"/>
      <c r="H25" s="87"/>
      <c r="I25" s="76"/>
      <c r="J25" s="76"/>
      <c r="K25" s="76"/>
      <c r="L25" s="76"/>
      <c r="M25" s="76"/>
      <c r="N25" s="76"/>
      <c r="O25" s="76"/>
      <c r="P25" s="76"/>
      <c r="Q25" s="76"/>
      <c r="R25" s="76"/>
      <c r="S25" s="76"/>
      <c r="T25" s="76"/>
      <c r="U25" s="76"/>
      <c r="V25" s="76"/>
      <c r="W25" s="76"/>
    </row>
    <row r="26" spans="1:23" x14ac:dyDescent="0.25">
      <c r="A26" s="76"/>
      <c r="B26" s="76"/>
      <c r="C26" s="76"/>
      <c r="D26" s="76"/>
      <c r="E26" s="76"/>
      <c r="F26" s="76"/>
      <c r="G26" s="76"/>
      <c r="H26" s="76"/>
      <c r="I26" s="76"/>
      <c r="J26" s="76"/>
      <c r="K26" s="76"/>
      <c r="L26" s="76"/>
      <c r="M26" s="76"/>
      <c r="N26" s="76"/>
      <c r="O26" s="76"/>
      <c r="P26" s="76"/>
      <c r="Q26" s="76"/>
      <c r="R26" s="76"/>
      <c r="S26" s="76"/>
      <c r="T26" s="76"/>
      <c r="U26" s="76"/>
      <c r="V26" s="76"/>
      <c r="W26" s="76"/>
    </row>
    <row r="27" spans="1:23" x14ac:dyDescent="0.25">
      <c r="A27" s="76"/>
      <c r="B27" s="76"/>
      <c r="C27" s="76"/>
      <c r="D27" s="76"/>
      <c r="E27" s="76"/>
      <c r="F27" s="76"/>
      <c r="G27" s="76"/>
      <c r="H27" s="76"/>
      <c r="I27" s="76"/>
      <c r="J27" s="76"/>
      <c r="K27" s="76"/>
      <c r="L27" s="76"/>
      <c r="M27" s="76"/>
      <c r="N27" s="76"/>
      <c r="O27" s="76"/>
      <c r="P27" s="76"/>
      <c r="Q27" s="76"/>
      <c r="R27" s="76"/>
      <c r="S27" s="76"/>
      <c r="T27" s="76"/>
      <c r="U27" s="76"/>
      <c r="V27" s="76"/>
      <c r="W27" s="76"/>
    </row>
    <row r="28" spans="1:23" hidden="1" x14ac:dyDescent="0.25">
      <c r="A28" s="76"/>
      <c r="B28" s="76"/>
      <c r="C28" s="76"/>
      <c r="D28" s="76"/>
      <c r="E28" s="76"/>
      <c r="F28" s="76"/>
      <c r="G28" s="76"/>
      <c r="H28" s="76"/>
      <c r="I28" s="76"/>
      <c r="J28" s="76"/>
      <c r="K28" s="76"/>
      <c r="L28" s="76"/>
      <c r="M28" s="76"/>
      <c r="N28" s="76"/>
      <c r="O28" s="76"/>
      <c r="P28" s="76"/>
      <c r="Q28" s="76"/>
      <c r="R28" s="76"/>
      <c r="S28" s="76"/>
      <c r="T28" s="76"/>
      <c r="U28" s="76"/>
      <c r="V28" s="76"/>
      <c r="W28" s="76"/>
    </row>
    <row r="29" spans="1:23" hidden="1" x14ac:dyDescent="0.25">
      <c r="A29" s="76"/>
      <c r="B29" s="76"/>
      <c r="C29" s="76"/>
      <c r="D29" s="76"/>
      <c r="E29" s="76"/>
      <c r="F29" s="76"/>
      <c r="G29" s="76"/>
      <c r="H29" s="76"/>
      <c r="I29" s="76"/>
      <c r="J29" s="76"/>
      <c r="K29" s="76"/>
      <c r="L29" s="76"/>
      <c r="M29" s="76"/>
      <c r="N29" s="76"/>
      <c r="O29" s="76"/>
      <c r="P29" s="76"/>
      <c r="Q29" s="76"/>
      <c r="R29" s="76"/>
      <c r="S29" s="76"/>
      <c r="T29" s="76"/>
      <c r="U29" s="76"/>
      <c r="V29" s="76"/>
      <c r="W29" s="76"/>
    </row>
    <row r="30" spans="1:23" hidden="1" x14ac:dyDescent="0.25">
      <c r="A30" s="76"/>
      <c r="B30" s="76"/>
      <c r="C30" s="76"/>
      <c r="D30" s="76"/>
      <c r="E30" s="76"/>
      <c r="F30" s="76"/>
      <c r="G30" s="76"/>
      <c r="H30" s="76"/>
      <c r="I30" s="76"/>
      <c r="J30" s="76"/>
      <c r="K30" s="76"/>
      <c r="L30" s="76"/>
      <c r="M30" s="76"/>
      <c r="N30" s="76"/>
      <c r="O30" s="76"/>
      <c r="P30" s="76"/>
      <c r="Q30" s="76"/>
      <c r="R30" s="76"/>
      <c r="S30" s="76"/>
      <c r="T30" s="76"/>
      <c r="U30" s="76"/>
      <c r="V30" s="76"/>
      <c r="W30" s="76"/>
    </row>
    <row r="31" spans="1:23" hidden="1" x14ac:dyDescent="0.25">
      <c r="A31" s="76"/>
      <c r="B31" s="76"/>
      <c r="C31" s="76"/>
      <c r="D31" s="76"/>
      <c r="E31" s="76"/>
      <c r="F31" s="76"/>
      <c r="G31" s="76"/>
      <c r="H31" s="76"/>
      <c r="I31" s="76"/>
      <c r="J31" s="76"/>
      <c r="K31" s="76"/>
      <c r="L31" s="76"/>
      <c r="M31" s="76"/>
      <c r="N31" s="76"/>
      <c r="O31" s="76"/>
      <c r="P31" s="76"/>
      <c r="Q31" s="76"/>
      <c r="R31" s="76"/>
      <c r="S31" s="76"/>
      <c r="T31" s="76"/>
      <c r="U31" s="76"/>
      <c r="V31" s="76"/>
      <c r="W31" s="76"/>
    </row>
  </sheetData>
  <sheetProtection sheet="1" objects="1" scenarios="1" formatColumns="0" formatRows="0" insertHyperlinks="0" autoFilter="0" pivotTables="0"/>
  <mergeCells count="4">
    <mergeCell ref="E7:S7"/>
    <mergeCell ref="E8:S8"/>
    <mergeCell ref="E10:S10"/>
    <mergeCell ref="E17:S17"/>
  </mergeCells>
  <hyperlinks>
    <hyperlink ref="G19" location="Budget!A1" display="Budget" xr:uid="{00000000-0004-0000-0000-000000000000}"/>
    <hyperlink ref="G20" location="CC!A1" display="Conseil Communal" xr:uid="{00000000-0004-0000-0000-000001000000}"/>
    <hyperlink ref="G21" location="CA!A1" display="Conseil d'Arrondissement" xr:uid="{00000000-0004-0000-0000-000002000000}"/>
    <hyperlink ref="G22" location="CV!A1" display="Conseil de Village" xr:uid="{00000000-0004-0000-0000-000003000000}"/>
    <hyperlink ref="L19" location="'Cadres de Concertation'!A1" display="Cadres de Concertation" xr:uid="{00000000-0004-0000-0000-000004000000}"/>
    <hyperlink ref="L20" location="Tutelle!A1" display="Tutelle" xr:uid="{00000000-0004-0000-0000-000005000000}"/>
    <hyperlink ref="L21" location="Marchés!A1" display="Marchés" xr:uid="{00000000-0004-0000-0000-000006000000}"/>
    <hyperlink ref="L23" location="'Autres données'!A1" display="Autres données" xr:uid="{00000000-0004-0000-0000-000007000000}"/>
    <hyperlink ref="G23" location="CP!A1" display="Commissions Permanentes" xr:uid="{00000000-0004-0000-0000-000008000000}"/>
    <hyperlink ref="L22" location="'Services Délégués'!A1" display="Services délégués" xr:uid="{00000000-0004-0000-0000-000009000000}"/>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le10">
    <tabColor rgb="FF002060"/>
  </sheetPr>
  <dimension ref="A1:AD12"/>
  <sheetViews>
    <sheetView workbookViewId="0">
      <selection activeCell="A5" sqref="A5:F5"/>
    </sheetView>
  </sheetViews>
  <sheetFormatPr baseColWidth="10" defaultColWidth="0" defaultRowHeight="15" zeroHeight="1" x14ac:dyDescent="0.25"/>
  <cols>
    <col min="1" max="24" width="10.85546875" customWidth="1"/>
    <col min="25" max="26" width="9.85546875" customWidth="1"/>
    <col min="27" max="28" width="10.85546875" customWidth="1"/>
    <col min="29" max="29" width="9.42578125" hidden="1" customWidth="1"/>
    <col min="30" max="30" width="10.140625" hidden="1" customWidth="1"/>
  </cols>
  <sheetData>
    <row r="1" spans="1:30" s="17" customFormat="1" ht="26.1" customHeight="1" x14ac:dyDescent="0.35">
      <c r="A1" s="158" t="s">
        <v>19</v>
      </c>
      <c r="B1" s="158"/>
      <c r="C1" s="158"/>
      <c r="D1" s="158"/>
      <c r="E1" s="158"/>
      <c r="F1" s="158"/>
      <c r="G1" s="158"/>
      <c r="H1" s="158"/>
      <c r="I1" s="158"/>
      <c r="J1" s="158"/>
      <c r="K1" s="158"/>
      <c r="L1" s="158"/>
      <c r="M1" s="158"/>
      <c r="N1" s="158"/>
      <c r="O1" s="158"/>
      <c r="P1" s="158"/>
      <c r="Q1" s="158"/>
      <c r="R1" s="158"/>
      <c r="S1" s="158"/>
      <c r="T1" s="158"/>
      <c r="U1" s="158"/>
      <c r="V1" s="158"/>
    </row>
    <row r="2" spans="1:30" ht="36" customHeight="1" x14ac:dyDescent="0.25">
      <c r="A2" s="215" t="s">
        <v>187</v>
      </c>
      <c r="B2" s="215"/>
      <c r="C2" s="215"/>
      <c r="D2" s="215"/>
      <c r="E2" s="215"/>
      <c r="F2" s="215"/>
      <c r="G2" s="216" t="s">
        <v>188</v>
      </c>
      <c r="H2" s="216"/>
      <c r="I2" s="216"/>
      <c r="J2" s="216"/>
      <c r="K2" s="216"/>
      <c r="L2" s="216"/>
      <c r="M2" s="216"/>
      <c r="N2" s="216"/>
      <c r="O2" s="216"/>
      <c r="P2" s="216"/>
      <c r="Q2" s="216"/>
      <c r="R2" s="217"/>
      <c r="S2" s="210" t="s">
        <v>189</v>
      </c>
      <c r="T2" s="210"/>
      <c r="U2" s="210"/>
      <c r="V2" s="210"/>
      <c r="W2" s="210"/>
      <c r="X2" s="210"/>
      <c r="Y2" s="210"/>
      <c r="Z2" s="210"/>
      <c r="AA2" s="211" t="s">
        <v>190</v>
      </c>
      <c r="AB2" s="212"/>
      <c r="AC2" s="213" t="s">
        <v>191</v>
      </c>
      <c r="AD2" s="214"/>
    </row>
    <row r="3" spans="1:30" ht="56.25" customHeight="1" x14ac:dyDescent="0.25">
      <c r="A3" s="215" t="s">
        <v>192</v>
      </c>
      <c r="B3" s="215"/>
      <c r="C3" s="215" t="s">
        <v>193</v>
      </c>
      <c r="D3" s="215"/>
      <c r="E3" s="215" t="s">
        <v>194</v>
      </c>
      <c r="F3" s="215"/>
      <c r="G3" s="216" t="s">
        <v>195</v>
      </c>
      <c r="H3" s="216"/>
      <c r="I3" s="216" t="s">
        <v>196</v>
      </c>
      <c r="J3" s="216"/>
      <c r="K3" s="216" t="s">
        <v>197</v>
      </c>
      <c r="L3" s="216"/>
      <c r="M3" s="216" t="s">
        <v>198</v>
      </c>
      <c r="N3" s="216"/>
      <c r="O3" s="216" t="s">
        <v>199</v>
      </c>
      <c r="P3" s="216"/>
      <c r="Q3" s="216" t="s">
        <v>200</v>
      </c>
      <c r="R3" s="216"/>
      <c r="S3" s="209" t="s">
        <v>201</v>
      </c>
      <c r="T3" s="209"/>
      <c r="U3" s="209" t="s">
        <v>202</v>
      </c>
      <c r="V3" s="209"/>
      <c r="W3" s="209" t="s">
        <v>203</v>
      </c>
      <c r="X3" s="209"/>
      <c r="Y3" s="209" t="s">
        <v>204</v>
      </c>
      <c r="Z3" s="209"/>
      <c r="AA3" s="212"/>
      <c r="AB3" s="212"/>
      <c r="AC3" s="213"/>
      <c r="AD3" s="214"/>
    </row>
    <row r="4" spans="1:30" ht="15.95" customHeight="1" x14ac:dyDescent="0.25">
      <c r="A4" s="39" t="s">
        <v>205</v>
      </c>
      <c r="B4" s="39" t="s">
        <v>206</v>
      </c>
      <c r="C4" s="39" t="s">
        <v>205</v>
      </c>
      <c r="D4" s="39" t="s">
        <v>206</v>
      </c>
      <c r="E4" s="39" t="s">
        <v>205</v>
      </c>
      <c r="F4" s="39" t="s">
        <v>206</v>
      </c>
      <c r="G4" s="40" t="s">
        <v>207</v>
      </c>
      <c r="H4" s="40" t="s">
        <v>208</v>
      </c>
      <c r="I4" s="40" t="s">
        <v>207</v>
      </c>
      <c r="J4" s="40" t="s">
        <v>208</v>
      </c>
      <c r="K4" s="40" t="s">
        <v>207</v>
      </c>
      <c r="L4" s="40" t="s">
        <v>208</v>
      </c>
      <c r="M4" s="40" t="s">
        <v>207</v>
      </c>
      <c r="N4" s="40" t="s">
        <v>208</v>
      </c>
      <c r="O4" s="40" t="s">
        <v>207</v>
      </c>
      <c r="P4" s="40" t="s">
        <v>208</v>
      </c>
      <c r="Q4" s="40" t="s">
        <v>207</v>
      </c>
      <c r="R4" s="40" t="s">
        <v>208</v>
      </c>
      <c r="S4" s="41" t="s">
        <v>207</v>
      </c>
      <c r="T4" s="41" t="s">
        <v>208</v>
      </c>
      <c r="U4" s="41" t="s">
        <v>207</v>
      </c>
      <c r="V4" s="41" t="s">
        <v>208</v>
      </c>
      <c r="W4" s="41" t="s">
        <v>207</v>
      </c>
      <c r="X4" s="41" t="s">
        <v>208</v>
      </c>
      <c r="Y4" s="41" t="s">
        <v>207</v>
      </c>
      <c r="Z4" s="41" t="s">
        <v>208</v>
      </c>
      <c r="AA4" s="42" t="s">
        <v>207</v>
      </c>
      <c r="AB4" s="42" t="s">
        <v>208</v>
      </c>
      <c r="AC4" s="38" t="s">
        <v>207</v>
      </c>
      <c r="AD4" s="31" t="s">
        <v>208</v>
      </c>
    </row>
    <row r="5" spans="1:30" s="136" customFormat="1" ht="24" customHeight="1" x14ac:dyDescent="0.25">
      <c r="A5" s="130"/>
      <c r="B5" s="130"/>
      <c r="C5" s="130"/>
      <c r="D5" s="130"/>
      <c r="E5" s="130"/>
      <c r="F5" s="130"/>
      <c r="G5" s="131"/>
      <c r="H5" s="131"/>
      <c r="I5" s="131"/>
      <c r="J5" s="131"/>
      <c r="K5" s="131"/>
      <c r="L5" s="131"/>
      <c r="M5" s="131"/>
      <c r="N5" s="131"/>
      <c r="O5" s="131"/>
      <c r="P5" s="131"/>
      <c r="Q5" s="131"/>
      <c r="R5" s="131"/>
      <c r="S5" s="132"/>
      <c r="T5" s="132"/>
      <c r="U5" s="132"/>
      <c r="V5" s="132"/>
      <c r="W5" s="132"/>
      <c r="X5" s="132"/>
      <c r="Y5" s="132"/>
      <c r="Z5" s="132"/>
      <c r="AA5" s="133"/>
      <c r="AB5" s="134"/>
      <c r="AC5" s="135">
        <f>SUM(A5,C5,E5,G5,I5,K5,M5,O5,Q5,S5,U5,W5,Y5,AA5)</f>
        <v>0</v>
      </c>
      <c r="AD5" s="135">
        <f>SUM(B5,D5,F5,H5,J5,L5,N5,P5,R5,T5,V5,X5,Z5,AB5)</f>
        <v>0</v>
      </c>
    </row>
    <row r="6" spans="1:30" hidden="1" x14ac:dyDescent="0.25">
      <c r="A6" s="32"/>
      <c r="B6" s="32"/>
      <c r="C6" s="32"/>
      <c r="D6" s="32"/>
      <c r="E6" s="32"/>
      <c r="F6" s="32"/>
      <c r="G6" s="33"/>
      <c r="H6" s="33"/>
      <c r="I6" s="33"/>
      <c r="J6" s="33"/>
      <c r="K6" s="33"/>
      <c r="L6" s="33"/>
      <c r="M6" s="33"/>
      <c r="N6" s="33"/>
      <c r="O6" s="33"/>
      <c r="P6" s="33"/>
      <c r="Q6" s="33"/>
      <c r="R6" s="33"/>
      <c r="S6" s="34"/>
      <c r="T6" s="34"/>
      <c r="U6" s="34"/>
      <c r="V6" s="34"/>
      <c r="W6" s="34"/>
      <c r="X6" s="34"/>
      <c r="AA6" s="35"/>
      <c r="AB6" s="35"/>
      <c r="AC6" s="36"/>
      <c r="AD6" s="37"/>
    </row>
    <row r="7" spans="1:30" hidden="1" x14ac:dyDescent="0.25">
      <c r="A7" s="18"/>
      <c r="B7" s="18"/>
      <c r="C7" s="18"/>
      <c r="D7" s="18"/>
      <c r="E7" s="18"/>
      <c r="F7" s="18"/>
      <c r="G7" s="19"/>
      <c r="H7" s="19"/>
      <c r="I7" s="19"/>
      <c r="J7" s="19"/>
      <c r="K7" s="19"/>
      <c r="L7" s="19"/>
      <c r="M7" s="19"/>
      <c r="N7" s="19"/>
      <c r="O7" s="19"/>
      <c r="P7" s="19"/>
      <c r="Q7" s="19"/>
      <c r="R7" s="19"/>
      <c r="S7" s="20"/>
      <c r="T7" s="20"/>
      <c r="U7" s="20"/>
      <c r="V7" s="20"/>
      <c r="W7" s="20"/>
      <c r="X7" s="20"/>
      <c r="AA7" s="21"/>
      <c r="AB7" s="21"/>
      <c r="AC7" s="22"/>
      <c r="AD7" s="23"/>
    </row>
    <row r="8" spans="1:30" hidden="1" x14ac:dyDescent="0.25">
      <c r="A8" s="18"/>
      <c r="B8" s="18"/>
      <c r="C8" s="18"/>
      <c r="D8" s="18"/>
      <c r="E8" s="18"/>
      <c r="F8" s="18"/>
      <c r="G8" s="19"/>
      <c r="H8" s="19"/>
      <c r="I8" s="19"/>
      <c r="J8" s="19"/>
      <c r="K8" s="19"/>
      <c r="L8" s="19"/>
      <c r="M8" s="19"/>
      <c r="N8" s="19"/>
      <c r="O8" s="19"/>
      <c r="P8" s="19"/>
      <c r="Q8" s="19"/>
      <c r="R8" s="19"/>
      <c r="S8" s="20"/>
      <c r="T8" s="20"/>
      <c r="U8" s="20"/>
      <c r="V8" s="20"/>
      <c r="W8" s="20"/>
      <c r="X8" s="20"/>
      <c r="AA8" s="21"/>
      <c r="AB8" s="21"/>
      <c r="AC8" s="22"/>
      <c r="AD8" s="23"/>
    </row>
    <row r="9" spans="1:30" hidden="1" x14ac:dyDescent="0.25">
      <c r="A9" s="18"/>
      <c r="B9" s="18"/>
      <c r="C9" s="18"/>
      <c r="D9" s="18"/>
      <c r="E9" s="18"/>
      <c r="F9" s="18"/>
      <c r="G9" s="19"/>
      <c r="H9" s="19"/>
      <c r="I9" s="19"/>
      <c r="J9" s="19"/>
      <c r="K9" s="19"/>
      <c r="L9" s="19"/>
      <c r="M9" s="19"/>
      <c r="N9" s="19"/>
      <c r="O9" s="19"/>
      <c r="P9" s="19"/>
      <c r="Q9" s="19"/>
      <c r="R9" s="19"/>
      <c r="S9" s="20"/>
      <c r="T9" s="20"/>
      <c r="U9" s="20"/>
      <c r="V9" s="20"/>
      <c r="W9" s="20"/>
      <c r="X9" s="20"/>
      <c r="AA9" s="21"/>
      <c r="AB9" s="21"/>
      <c r="AC9" s="22"/>
      <c r="AD9" s="23"/>
    </row>
    <row r="10" spans="1:30" hidden="1" x14ac:dyDescent="0.25">
      <c r="A10" s="18"/>
      <c r="B10" s="18"/>
      <c r="C10" s="18"/>
      <c r="D10" s="18"/>
      <c r="E10" s="18"/>
      <c r="F10" s="18"/>
      <c r="G10" s="19"/>
      <c r="H10" s="19"/>
      <c r="I10" s="19"/>
      <c r="J10" s="19"/>
      <c r="K10" s="19"/>
      <c r="L10" s="19"/>
      <c r="M10" s="19"/>
      <c r="N10" s="19"/>
      <c r="O10" s="19"/>
      <c r="P10" s="19"/>
      <c r="Q10" s="19"/>
      <c r="R10" s="19"/>
      <c r="S10" s="20"/>
      <c r="T10" s="20"/>
      <c r="U10" s="20"/>
      <c r="V10" s="20"/>
      <c r="W10" s="20"/>
      <c r="X10" s="20"/>
      <c r="AA10" s="21"/>
      <c r="AB10" s="21"/>
      <c r="AC10" s="22"/>
      <c r="AD10" s="23"/>
    </row>
    <row r="11" spans="1:30" hidden="1" x14ac:dyDescent="0.25">
      <c r="A11" s="18"/>
      <c r="B11" s="18"/>
      <c r="C11" s="18"/>
      <c r="D11" s="18"/>
      <c r="E11" s="18"/>
      <c r="F11" s="18"/>
      <c r="G11" s="19"/>
      <c r="H11" s="19"/>
      <c r="I11" s="19"/>
      <c r="J11" s="19"/>
      <c r="K11" s="19"/>
      <c r="L11" s="19"/>
      <c r="M11" s="19"/>
      <c r="N11" s="19"/>
      <c r="O11" s="19"/>
      <c r="P11" s="19"/>
      <c r="Q11" s="19"/>
      <c r="R11" s="19"/>
      <c r="S11" s="20"/>
      <c r="T11" s="20"/>
      <c r="U11" s="20"/>
      <c r="V11" s="20"/>
      <c r="W11" s="20"/>
      <c r="X11" s="20"/>
      <c r="AA11" s="21"/>
      <c r="AB11" s="21"/>
      <c r="AC11" s="22"/>
      <c r="AD11" s="23"/>
    </row>
    <row r="12" spans="1:30" hidden="1" x14ac:dyDescent="0.25">
      <c r="A12" s="18"/>
      <c r="B12" s="18"/>
      <c r="C12" s="18"/>
      <c r="D12" s="18"/>
      <c r="E12" s="18"/>
      <c r="F12" s="18"/>
      <c r="G12" s="19"/>
      <c r="H12" s="19"/>
      <c r="I12" s="19"/>
      <c r="J12" s="19"/>
      <c r="K12" s="19"/>
      <c r="L12" s="19"/>
      <c r="M12" s="19"/>
      <c r="N12" s="19"/>
      <c r="O12" s="19"/>
      <c r="P12" s="19"/>
      <c r="Q12" s="19"/>
      <c r="R12" s="19"/>
      <c r="S12" s="20"/>
      <c r="T12" s="20"/>
      <c r="U12" s="20"/>
      <c r="V12" s="20"/>
      <c r="W12" s="20"/>
      <c r="X12" s="20"/>
      <c r="AA12" s="21"/>
      <c r="AB12" s="21"/>
      <c r="AC12" s="22"/>
      <c r="AD12" s="23"/>
    </row>
  </sheetData>
  <sheetProtection sheet="1" objects="1" scenarios="1" formatColumns="0" formatRows="0" insertHyperlinks="0" autoFilter="0" pivotTables="0"/>
  <mergeCells count="19">
    <mergeCell ref="AA2:AB3"/>
    <mergeCell ref="AC2:AD3"/>
    <mergeCell ref="A1:V1"/>
    <mergeCell ref="A2:F2"/>
    <mergeCell ref="G2:R2"/>
    <mergeCell ref="A3:B3"/>
    <mergeCell ref="C3:D3"/>
    <mergeCell ref="E3:F3"/>
    <mergeCell ref="G3:H3"/>
    <mergeCell ref="I3:J3"/>
    <mergeCell ref="K3:L3"/>
    <mergeCell ref="M3:N3"/>
    <mergeCell ref="O3:P3"/>
    <mergeCell ref="Q3:R3"/>
    <mergeCell ref="S3:T3"/>
    <mergeCell ref="S2:Z2"/>
    <mergeCell ref="Y3:Z3"/>
    <mergeCell ref="U3:V3"/>
    <mergeCell ref="W3:X3"/>
  </mergeCells>
  <dataValidations count="37">
    <dataValidation allowBlank="1" showInputMessage="1" showErrorMessage="1" prompt="Tenir compte du nombre de contrat de délégation signé" sqref="A2:Z2 AA2:AB3" xr:uid="{00000000-0002-0000-0900-000000000000}"/>
    <dataValidation type="whole" operator="greaterThanOrEqual" allowBlank="1" showInputMessage="1" showErrorMessage="1" errorTitle="Erreur de saisie" error="Vous devez entrer un nombre" sqref="A5 Y5 W5 U5 S5 Q5 O5 M5 K5 I5 G5 E5 C5 AA5" xr:uid="{00000000-0002-0000-0900-000001000000}">
      <formula1>0</formula1>
    </dataValidation>
    <dataValidation type="whole" operator="lessThanOrEqual" allowBlank="1" showInputMessage="1" showErrorMessage="1" sqref="AB6:AB12" xr:uid="{00000000-0002-0000-0900-000005000000}">
      <formula1>A6</formula1>
    </dataValidation>
    <dataValidation type="whole" operator="lessThanOrEqual" allowBlank="1" showInputMessage="1" showErrorMessage="1" errorTitle="Erreur de saisie.           " error="Le nombre de services délégués ne peut pas dépasser le nombre de services prévus.           " sqref="AB5" xr:uid="{00000000-0002-0000-0900-000006000000}">
      <formula1>AA5</formula1>
    </dataValidation>
    <dataValidation type="whole" operator="lessThanOrEqual" allowBlank="1" showInputMessage="1" showErrorMessage="1" errorTitle="Erreur de saisie" error="Le nombre de services délégués ne peut pas dépasser le nombre de services prévus" sqref="B5" xr:uid="{00000000-0002-0000-0900-000008000000}">
      <formula1>A5</formula1>
    </dataValidation>
    <dataValidation type="whole" operator="lessThanOrEqual" allowBlank="1" showInputMessage="1" showErrorMessage="1" sqref="B6:B12" xr:uid="{00000000-0002-0000-0900-000009000000}">
      <formula1>A6</formula1>
    </dataValidation>
    <dataValidation type="whole" operator="lessThanOrEqual" allowBlank="1" showInputMessage="1" showErrorMessage="1" errorTitle="Erreur de saisie " error="Le nombre de services délégués ne peut pas dépasser le nombre de services prévus " sqref="D5" xr:uid="{00000000-0002-0000-0900-00000D000000}">
      <formula1>C5</formula1>
    </dataValidation>
    <dataValidation type="whole" operator="lessThanOrEqual" allowBlank="1" showInputMessage="1" showErrorMessage="1" sqref="D6:D12" xr:uid="{00000000-0002-0000-0900-00000E000000}">
      <formula1>A6</formula1>
    </dataValidation>
    <dataValidation type="whole" operator="lessThanOrEqual" allowBlank="1" showInputMessage="1" showErrorMessage="1" sqref="F6:F12" xr:uid="{00000000-0002-0000-0900-000012000000}">
      <formula1>A6</formula1>
    </dataValidation>
    <dataValidation type="whole" operator="lessThanOrEqual" allowBlank="1" showInputMessage="1" showErrorMessage="1" errorTitle="Erreur de saisie. " error="Le nombre de services délégués ne peut pas dépasser le nombre de services prévus. " sqref="F5" xr:uid="{00000000-0002-0000-0900-000013000000}">
      <formula1>E5</formula1>
    </dataValidation>
    <dataValidation type="whole" operator="lessThanOrEqual" allowBlank="1" showInputMessage="1" showErrorMessage="1" sqref="G6:G12" xr:uid="{00000000-0002-0000-0900-000015000000}">
      <formula1>A6</formula1>
    </dataValidation>
    <dataValidation type="whole" operator="lessThanOrEqual" allowBlank="1" showInputMessage="1" showErrorMessage="1" errorTitle="Erreur de saisie.  " error="Le nombre de services délégués ne peut pas dépasser le nombre de services prévus.  " sqref="H5" xr:uid="{00000000-0002-0000-0900-000017000000}">
      <formula1>G5</formula1>
    </dataValidation>
    <dataValidation type="whole" operator="lessThanOrEqual" allowBlank="1" showInputMessage="1" showErrorMessage="1" sqref="H6:H12" xr:uid="{00000000-0002-0000-0900-000019000000}">
      <formula1>A6</formula1>
    </dataValidation>
    <dataValidation type="whole" operator="lessThanOrEqual" allowBlank="1" showInputMessage="1" showErrorMessage="1" sqref="I6:I12" xr:uid="{00000000-0002-0000-0900-00001B000000}">
      <formula1>A6</formula1>
    </dataValidation>
    <dataValidation type="whole" operator="lessThanOrEqual" allowBlank="1" showInputMessage="1" showErrorMessage="1" errorTitle="Erreur de saisie.   " error="Le nombre de services délégués ne peut pas dépasser le nombre de services prévus.   " sqref="J5" xr:uid="{00000000-0002-0000-0900-00001E000000}">
      <formula1>I5</formula1>
    </dataValidation>
    <dataValidation type="whole" operator="lessThanOrEqual" allowBlank="1" showInputMessage="1" showErrorMessage="1" sqref="J6:J12" xr:uid="{00000000-0002-0000-0900-00001F000000}">
      <formula1>A6</formula1>
    </dataValidation>
    <dataValidation type="whole" operator="lessThanOrEqual" allowBlank="1" showInputMessage="1" showErrorMessage="1" sqref="K6:K12" xr:uid="{00000000-0002-0000-0900-000021000000}">
      <formula1>A6</formula1>
    </dataValidation>
    <dataValidation type="whole" operator="lessThanOrEqual" allowBlank="1" showInputMessage="1" showErrorMessage="1" errorTitle="Erreur de saisie.    " error="Le nombre de services délégués ne peut pas dépasser le nombre de services prévus.    " sqref="L5" xr:uid="{00000000-0002-0000-0900-000024000000}">
      <formula1>K5</formula1>
    </dataValidation>
    <dataValidation type="whole" operator="lessThanOrEqual" allowBlank="1" showInputMessage="1" showErrorMessage="1" sqref="L6:L12" xr:uid="{00000000-0002-0000-0900-000025000000}">
      <formula1>A6</formula1>
    </dataValidation>
    <dataValidation type="whole" operator="lessThanOrEqual" allowBlank="1" showInputMessage="1" showErrorMessage="1" sqref="M6:M12" xr:uid="{00000000-0002-0000-0900-000027000000}">
      <formula1>A6</formula1>
    </dataValidation>
    <dataValidation type="whole" operator="lessThanOrEqual" allowBlank="1" showInputMessage="1" showErrorMessage="1" errorTitle="Erreur de saisie.     " error="Le nombre de services délégués ne peut pas dépasser le nombre de services prévus.     " sqref="N5" xr:uid="{00000000-0002-0000-0900-000029000000}">
      <formula1>M5</formula1>
    </dataValidation>
    <dataValidation type="whole" operator="lessThanOrEqual" allowBlank="1" showInputMessage="1" showErrorMessage="1" sqref="N6:N12" xr:uid="{00000000-0002-0000-0900-00002B000000}">
      <formula1>A6</formula1>
    </dataValidation>
    <dataValidation type="whole" operator="lessThanOrEqual" allowBlank="1" showInputMessage="1" showErrorMessage="1" sqref="O6:O12" xr:uid="{00000000-0002-0000-0900-00002D000000}">
      <formula1>A6</formula1>
    </dataValidation>
    <dataValidation type="whole" operator="lessThanOrEqual" allowBlank="1" showInputMessage="1" showErrorMessage="1" sqref="P6:P12" xr:uid="{00000000-0002-0000-0900-000030000000}">
      <formula1>A6</formula1>
    </dataValidation>
    <dataValidation type="whole" operator="lessThanOrEqual" allowBlank="1" showInputMessage="1" showErrorMessage="1" errorTitle="Erreur de saisie.      " error="Le nombre de services délégués ne peut pas dépasser le nombre de services prévus.      " sqref="P5" xr:uid="{00000000-0002-0000-0900-000031000000}">
      <formula1>O5</formula1>
    </dataValidation>
    <dataValidation type="whole" operator="lessThanOrEqual" allowBlank="1" showInputMessage="1" showErrorMessage="1" sqref="Q6:Q12" xr:uid="{00000000-0002-0000-0900-000033000000}">
      <formula1>A6</formula1>
    </dataValidation>
    <dataValidation type="whole" operator="lessThanOrEqual" allowBlank="1" showInputMessage="1" showErrorMessage="1" errorTitle="Erreur de saisie.       " error="Le nombre de services délégués ne peut pas dépasser le nombre de services prévus.       " sqref="R5" xr:uid="{00000000-0002-0000-0900-000036000000}">
      <formula1>Q5</formula1>
    </dataValidation>
    <dataValidation type="whole" operator="lessThanOrEqual" allowBlank="1" showInputMessage="1" showErrorMessage="1" sqref="R6:R12" xr:uid="{00000000-0002-0000-0900-000037000000}">
      <formula1>A6</formula1>
    </dataValidation>
    <dataValidation type="whole" operator="lessThanOrEqual" allowBlank="1" showInputMessage="1" showErrorMessage="1" errorTitle="Erreur de saisie.        " error="Le nombre de services délégués ne peut pas dépasser le nombre de services prévus.        " sqref="T5" xr:uid="{00000000-0002-0000-0900-00003A000000}">
      <formula1>S5</formula1>
    </dataValidation>
    <dataValidation type="whole" operator="lessThanOrEqual" allowBlank="1" showInputMessage="1" showErrorMessage="1" sqref="T6:T12" xr:uid="{00000000-0002-0000-0900-00003C000000}">
      <formula1>A6</formula1>
    </dataValidation>
    <dataValidation type="whole" operator="lessThanOrEqual" allowBlank="1" showInputMessage="1" showErrorMessage="1" sqref="U6:U12" xr:uid="{00000000-0002-0000-0900-00003E000000}">
      <formula1>A6</formula1>
    </dataValidation>
    <dataValidation type="whole" operator="lessThanOrEqual" allowBlank="1" showInputMessage="1" showErrorMessage="1" errorTitle="Erreur de saisie.         " error="Le nombre de services délégués ne peut pas dépasser le nombre de services prévus.         " sqref="V5" xr:uid="{00000000-0002-0000-0900-000041000000}">
      <formula1>U5</formula1>
    </dataValidation>
    <dataValidation type="whole" operator="lessThanOrEqual" allowBlank="1" showInputMessage="1" showErrorMessage="1" sqref="V6:V12" xr:uid="{00000000-0002-0000-0900-000042000000}">
      <formula1>A6</formula1>
    </dataValidation>
    <dataValidation type="whole" operator="lessThanOrEqual" allowBlank="1" showInputMessage="1" showErrorMessage="1" sqref="W6:W12" xr:uid="{00000000-0002-0000-0900-000044000000}">
      <formula1>A6</formula1>
    </dataValidation>
    <dataValidation type="whole" operator="lessThanOrEqual" allowBlank="1" showInputMessage="1" showErrorMessage="1" errorTitle="Erreur de saisie.          " error="Le nombre de services délégués ne peut pas dépasser le nombre de services prévus.          " sqref="X5" xr:uid="{00000000-0002-0000-0900-000046000000}">
      <formula1>W5</formula1>
    </dataValidation>
    <dataValidation type="whole" operator="lessThanOrEqual" allowBlank="1" showInputMessage="1" showErrorMessage="1" sqref="X6:X12" xr:uid="{00000000-0002-0000-0900-000048000000}">
      <formula1>T6</formula1>
    </dataValidation>
    <dataValidation type="whole" operator="lessThanOrEqual" allowBlank="1" showInputMessage="1" showErrorMessage="1" errorTitle="Erreur de saisie.          " error="Le nombre de services délégués ne peut pas dépasser le nombre de services prévus.          " sqref="Z5" xr:uid="{00000000-0002-0000-0900-00004B000000}">
      <formula1>W5</formula1>
    </dataValidation>
  </dataValidations>
  <hyperlinks>
    <hyperlink ref="A1" location="Acceuil!A1" display="Retour à l'accueil" xr:uid="{00000000-0004-0000-0900-000000000000}"/>
  </hyperlinks>
  <pageMargins left="0.69930555555555995" right="0.69930555555555995"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le11">
    <tabColor rgb="FFC00000"/>
  </sheetPr>
  <dimension ref="A1:E37"/>
  <sheetViews>
    <sheetView showGridLines="0" zoomScale="115" workbookViewId="0">
      <pane ySplit="2" topLeftCell="A32" activePane="bottomLeft" state="frozen"/>
      <selection pane="bottomLeft" activeCell="C29" sqref="C29"/>
    </sheetView>
  </sheetViews>
  <sheetFormatPr baseColWidth="10" defaultColWidth="9.85546875" defaultRowHeight="15" zeroHeight="1" x14ac:dyDescent="0.25"/>
  <cols>
    <col min="1" max="1" width="16.42578125" customWidth="1"/>
    <col min="2" max="2" width="19.85546875" customWidth="1"/>
    <col min="3" max="3" width="49" customWidth="1"/>
    <col min="4" max="4" width="24.85546875" customWidth="1"/>
    <col min="5" max="5" width="10.85546875" hidden="1" customWidth="1"/>
  </cols>
  <sheetData>
    <row r="1" spans="1:4" ht="21.95" customHeight="1" x14ac:dyDescent="0.35">
      <c r="A1" s="225" t="s">
        <v>19</v>
      </c>
      <c r="B1" s="225"/>
      <c r="C1" s="225"/>
      <c r="D1" s="225"/>
    </row>
    <row r="2" spans="1:4" ht="33.950000000000003" customHeight="1" x14ac:dyDescent="0.25">
      <c r="A2" s="226" t="s">
        <v>209</v>
      </c>
      <c r="B2" s="226"/>
      <c r="C2" s="226"/>
      <c r="D2" s="6" t="s">
        <v>210</v>
      </c>
    </row>
    <row r="3" spans="1:4" ht="26.1" customHeight="1" x14ac:dyDescent="0.25">
      <c r="A3" s="218" t="s">
        <v>211</v>
      </c>
      <c r="B3" s="218"/>
      <c r="C3" s="7" t="s">
        <v>212</v>
      </c>
      <c r="D3" s="8">
        <v>8</v>
      </c>
    </row>
    <row r="4" spans="1:4" ht="30" customHeight="1" x14ac:dyDescent="0.25">
      <c r="A4" s="218"/>
      <c r="B4" s="218"/>
      <c r="C4" s="7" t="s">
        <v>213</v>
      </c>
      <c r="D4" s="8">
        <v>8</v>
      </c>
    </row>
    <row r="5" spans="1:4" ht="27.95" customHeight="1" x14ac:dyDescent="0.35">
      <c r="A5" s="218" t="s">
        <v>214</v>
      </c>
      <c r="B5" s="218"/>
      <c r="C5" s="7" t="s">
        <v>215</v>
      </c>
      <c r="D5" s="9" t="s">
        <v>405</v>
      </c>
    </row>
    <row r="6" spans="1:4" ht="33.950000000000003" customHeight="1" x14ac:dyDescent="0.35">
      <c r="A6" s="218"/>
      <c r="B6" s="218"/>
      <c r="C6" s="7" t="s">
        <v>216</v>
      </c>
      <c r="D6" s="9" t="s">
        <v>406</v>
      </c>
    </row>
    <row r="7" spans="1:4" ht="27" customHeight="1" x14ac:dyDescent="0.25">
      <c r="A7" s="218" t="s">
        <v>217</v>
      </c>
      <c r="B7" s="218"/>
      <c r="C7" s="7" t="s">
        <v>218</v>
      </c>
      <c r="D7" s="8">
        <v>18</v>
      </c>
    </row>
    <row r="8" spans="1:4" ht="20.100000000000001" customHeight="1" x14ac:dyDescent="0.25">
      <c r="A8" s="218"/>
      <c r="B8" s="218"/>
      <c r="C8" s="7" t="s">
        <v>219</v>
      </c>
      <c r="D8" s="8">
        <v>22</v>
      </c>
    </row>
    <row r="9" spans="1:4" ht="39" customHeight="1" x14ac:dyDescent="0.25">
      <c r="A9" s="218" t="s">
        <v>220</v>
      </c>
      <c r="B9" s="218"/>
      <c r="C9" s="7" t="s">
        <v>221</v>
      </c>
      <c r="D9" s="8">
        <v>14</v>
      </c>
    </row>
    <row r="10" spans="1:4" ht="39.950000000000003" customHeight="1" x14ac:dyDescent="0.25">
      <c r="A10" s="218"/>
      <c r="B10" s="218"/>
      <c r="C10" s="7" t="s">
        <v>222</v>
      </c>
      <c r="D10" s="8">
        <v>13</v>
      </c>
    </row>
    <row r="11" spans="1:4" ht="39.950000000000003" customHeight="1" x14ac:dyDescent="0.35">
      <c r="A11" s="227" t="s">
        <v>223</v>
      </c>
      <c r="B11" s="227" t="s">
        <v>224</v>
      </c>
      <c r="C11" s="7" t="s">
        <v>225</v>
      </c>
      <c r="D11" s="9" t="s">
        <v>405</v>
      </c>
    </row>
    <row r="12" spans="1:4" ht="39.950000000000003" customHeight="1" x14ac:dyDescent="0.25">
      <c r="A12" s="228"/>
      <c r="B12" s="228"/>
      <c r="C12" s="62" t="s">
        <v>226</v>
      </c>
      <c r="D12" s="8">
        <v>8</v>
      </c>
    </row>
    <row r="13" spans="1:4" ht="39.950000000000003" customHeight="1" x14ac:dyDescent="0.25">
      <c r="A13" s="228"/>
      <c r="B13" s="229"/>
      <c r="C13" s="62" t="s">
        <v>227</v>
      </c>
      <c r="D13" s="8">
        <v>8</v>
      </c>
    </row>
    <row r="14" spans="1:4" ht="39.950000000000003" customHeight="1" x14ac:dyDescent="0.25">
      <c r="A14" s="229"/>
      <c r="B14" s="230" t="s">
        <v>228</v>
      </c>
      <c r="C14" s="231"/>
      <c r="D14" s="8">
        <v>0</v>
      </c>
    </row>
    <row r="15" spans="1:4" ht="45" customHeight="1" x14ac:dyDescent="0.35">
      <c r="A15" s="218" t="s">
        <v>229</v>
      </c>
      <c r="B15" s="218"/>
      <c r="C15" s="7" t="s">
        <v>230</v>
      </c>
      <c r="D15" s="9" t="s">
        <v>405</v>
      </c>
    </row>
    <row r="16" spans="1:4" ht="47.1" customHeight="1" x14ac:dyDescent="0.35">
      <c r="A16" s="218"/>
      <c r="B16" s="218"/>
      <c r="C16" s="7" t="s">
        <v>231</v>
      </c>
      <c r="D16" s="9" t="s">
        <v>406</v>
      </c>
    </row>
    <row r="17" spans="1:4" ht="32.1" customHeight="1" x14ac:dyDescent="0.35">
      <c r="A17" s="218"/>
      <c r="B17" s="218"/>
      <c r="C17" s="7" t="s">
        <v>232</v>
      </c>
      <c r="D17" s="9" t="s">
        <v>405</v>
      </c>
    </row>
    <row r="18" spans="1:4" ht="33" customHeight="1" x14ac:dyDescent="0.35">
      <c r="A18" s="218"/>
      <c r="B18" s="218"/>
      <c r="C18" s="7" t="s">
        <v>233</v>
      </c>
      <c r="D18" s="9" t="s">
        <v>405</v>
      </c>
    </row>
    <row r="19" spans="1:4" ht="30.95" customHeight="1" x14ac:dyDescent="0.25">
      <c r="A19" s="218" t="s">
        <v>234</v>
      </c>
      <c r="B19" s="218"/>
      <c r="C19" s="10" t="s">
        <v>235</v>
      </c>
      <c r="D19" s="8">
        <v>9</v>
      </c>
    </row>
    <row r="20" spans="1:4" ht="29.1" customHeight="1" x14ac:dyDescent="0.25">
      <c r="A20" s="218" t="s">
        <v>236</v>
      </c>
      <c r="B20" s="218"/>
      <c r="C20" s="10" t="s">
        <v>237</v>
      </c>
      <c r="D20" s="8">
        <v>1</v>
      </c>
    </row>
    <row r="21" spans="1:4" ht="30" customHeight="1" x14ac:dyDescent="0.25">
      <c r="A21" s="218" t="s">
        <v>238</v>
      </c>
      <c r="B21" s="218"/>
      <c r="C21" s="7" t="s">
        <v>239</v>
      </c>
      <c r="D21" s="8">
        <v>2</v>
      </c>
    </row>
    <row r="22" spans="1:4" ht="35.1" customHeight="1" x14ac:dyDescent="0.25">
      <c r="A22" s="218"/>
      <c r="B22" s="218"/>
      <c r="C22" s="7" t="s">
        <v>240</v>
      </c>
      <c r="D22" s="8">
        <v>2</v>
      </c>
    </row>
    <row r="23" spans="1:4" ht="42.95" customHeight="1" x14ac:dyDescent="0.25">
      <c r="A23" s="218" t="s">
        <v>241</v>
      </c>
      <c r="B23" s="218"/>
      <c r="C23" s="7" t="s">
        <v>242</v>
      </c>
      <c r="D23" s="8">
        <v>25</v>
      </c>
    </row>
    <row r="24" spans="1:4" ht="36" customHeight="1" x14ac:dyDescent="0.25">
      <c r="A24" s="218"/>
      <c r="B24" s="218"/>
      <c r="C24" s="7" t="s">
        <v>243</v>
      </c>
      <c r="D24" s="8">
        <v>80</v>
      </c>
    </row>
    <row r="25" spans="1:4" ht="58.5" customHeight="1" x14ac:dyDescent="0.35">
      <c r="A25" s="218" t="s">
        <v>244</v>
      </c>
      <c r="B25" s="218"/>
      <c r="C25" s="7" t="s">
        <v>245</v>
      </c>
      <c r="D25" s="9" t="s">
        <v>405</v>
      </c>
    </row>
    <row r="26" spans="1:4" ht="42.95" customHeight="1" x14ac:dyDescent="0.35">
      <c r="A26" s="218"/>
      <c r="B26" s="218"/>
      <c r="C26" s="7" t="s">
        <v>246</v>
      </c>
      <c r="D26" s="9" t="s">
        <v>405</v>
      </c>
    </row>
    <row r="27" spans="1:4" ht="30" customHeight="1" x14ac:dyDescent="0.35">
      <c r="A27" s="218" t="s">
        <v>247</v>
      </c>
      <c r="B27" s="218"/>
      <c r="C27" s="62" t="s">
        <v>248</v>
      </c>
      <c r="D27" s="9" t="s">
        <v>405</v>
      </c>
    </row>
    <row r="28" spans="1:4" ht="38.1" customHeight="1" x14ac:dyDescent="0.35">
      <c r="A28" s="218" t="s">
        <v>249</v>
      </c>
      <c r="B28" s="218"/>
      <c r="C28" s="7" t="s">
        <v>250</v>
      </c>
      <c r="D28" s="9" t="s">
        <v>405</v>
      </c>
    </row>
    <row r="29" spans="1:4" ht="38.1" customHeight="1" x14ac:dyDescent="0.25">
      <c r="A29" s="219" t="s">
        <v>251</v>
      </c>
      <c r="B29" s="220"/>
      <c r="C29" s="7" t="s">
        <v>252</v>
      </c>
      <c r="D29" s="8">
        <v>4</v>
      </c>
    </row>
    <row r="30" spans="1:4" ht="38.1" customHeight="1" x14ac:dyDescent="0.25">
      <c r="A30" s="221"/>
      <c r="B30" s="222"/>
      <c r="C30" s="7" t="s">
        <v>253</v>
      </c>
      <c r="D30" s="8">
        <v>1</v>
      </c>
    </row>
    <row r="31" spans="1:4" ht="35.1" customHeight="1" x14ac:dyDescent="0.25">
      <c r="A31" s="223"/>
      <c r="B31" s="224"/>
      <c r="C31" s="7" t="s">
        <v>254</v>
      </c>
      <c r="D31" s="8">
        <v>0</v>
      </c>
    </row>
    <row r="32" spans="1:4" ht="33.950000000000003" customHeight="1" x14ac:dyDescent="0.25">
      <c r="A32" s="218" t="s">
        <v>255</v>
      </c>
      <c r="B32" s="218"/>
      <c r="C32" s="7" t="s">
        <v>256</v>
      </c>
      <c r="D32" s="8">
        <v>10</v>
      </c>
    </row>
    <row r="33" spans="1:4" ht="36" customHeight="1" x14ac:dyDescent="0.25">
      <c r="A33" s="218"/>
      <c r="B33" s="218"/>
      <c r="C33" s="7" t="s">
        <v>257</v>
      </c>
      <c r="D33" s="8">
        <v>9</v>
      </c>
    </row>
    <row r="34" spans="1:4" ht="36" customHeight="1" x14ac:dyDescent="0.35">
      <c r="A34" s="218" t="s">
        <v>258</v>
      </c>
      <c r="B34" s="218"/>
      <c r="C34" s="7" t="s">
        <v>259</v>
      </c>
      <c r="D34" s="9" t="s">
        <v>405</v>
      </c>
    </row>
    <row r="35" spans="1:4" ht="35.1" customHeight="1" x14ac:dyDescent="0.25">
      <c r="A35" s="218"/>
      <c r="B35" s="218"/>
      <c r="C35" s="7" t="s">
        <v>260</v>
      </c>
      <c r="D35" s="11">
        <v>43672</v>
      </c>
    </row>
    <row r="36" spans="1:4" ht="32.1" customHeight="1" x14ac:dyDescent="0.25">
      <c r="A36" s="218" t="s">
        <v>261</v>
      </c>
      <c r="B36" s="218"/>
      <c r="C36" s="7" t="s">
        <v>262</v>
      </c>
      <c r="D36" s="8">
        <v>0</v>
      </c>
    </row>
    <row r="37" spans="1:4" ht="47.1" customHeight="1" x14ac:dyDescent="0.25">
      <c r="A37" s="218"/>
      <c r="B37" s="218"/>
      <c r="C37" s="12" t="s">
        <v>263</v>
      </c>
      <c r="D37" s="8">
        <v>0</v>
      </c>
    </row>
  </sheetData>
  <sheetProtection sheet="1" objects="1" scenarios="1" formatColumns="0" formatRows="0" insertHyperlinks="0" autoFilter="0" pivotTables="0"/>
  <mergeCells count="21">
    <mergeCell ref="A1:D1"/>
    <mergeCell ref="A2:C2"/>
    <mergeCell ref="A19:B19"/>
    <mergeCell ref="A20:B20"/>
    <mergeCell ref="A27:B27"/>
    <mergeCell ref="A3:B4"/>
    <mergeCell ref="A5:B6"/>
    <mergeCell ref="A7:B8"/>
    <mergeCell ref="A9:B10"/>
    <mergeCell ref="A15:B18"/>
    <mergeCell ref="A11:A14"/>
    <mergeCell ref="B11:B13"/>
    <mergeCell ref="B14:C14"/>
    <mergeCell ref="A28:B28"/>
    <mergeCell ref="A32:B33"/>
    <mergeCell ref="A34:B35"/>
    <mergeCell ref="A36:B37"/>
    <mergeCell ref="A21:B22"/>
    <mergeCell ref="A23:B24"/>
    <mergeCell ref="A25:B26"/>
    <mergeCell ref="A29:B31"/>
  </mergeCells>
  <dataValidations count="19">
    <dataValidation type="whole" operator="greaterThanOrEqual" allowBlank="1" showInputMessage="1" showErrorMessage="1" prompt="Contentieux impliquant directement la commune et pendant devant les juridictions et non les contentieux pour lesquels est invitée pour des informations ou clarifications" sqref="D14" xr:uid="{00000000-0002-0000-0A00-000000000000}">
      <formula1>0</formula1>
    </dataValidation>
    <dataValidation type="whole" operator="greaterThanOrEqual" allowBlank="1" showInputMessage="1" showErrorMessage="1" errorTitle="Erreur de saisie" error="Vous devez entrer un nombre" prompt="Il s’agit ici de décompter le nombre de délégations de signature faites par le maire et non le nombre d’arrêtés pris par celui-ci. " sqref="D19" xr:uid="{00000000-0002-0000-0A00-000001000000}">
      <formula1>0</formula1>
    </dataValidation>
    <dataValidation type="date" operator="greaterThanOrEqual" allowBlank="1" showInputMessage="1" showErrorMessage="1" errorTitle="Erreur de saisie" error="Vous devez entrer une date" promptTitle="Date" prompt="jj/mm/aaaa" sqref="D35" xr:uid="{00000000-0002-0000-0A00-000002000000}">
      <formula1>1</formula1>
    </dataValidation>
    <dataValidation type="whole" operator="greaterThanOrEqual" allowBlank="1" showInputMessage="1" showErrorMessage="1" errorTitle="Erreur de saisie" error="Vous devez entrer un nombre" prompt="Quelle que soit la division administrative du travail, c’est le nombre de services prévus qui est compté (ne pas compter les directions)" sqref="D3" xr:uid="{00000000-0002-0000-0A00-000003000000}">
      <formula1>0</formula1>
    </dataValidation>
    <dataValidation type="whole" operator="lessThanOrEqual" allowBlank="1" showInputMessage="1" showErrorMessage="1" errorTitle="Erreur de saisie" error="Vous devez entrer un nombre" prompt="Mairie et les arrondissements (sauf personnels mise à dispossition des SDE et autres structures). Se référer à l'organigramme de la commune en vigeur dans l'année considérée''" sqref="D9" xr:uid="{00000000-0002-0000-0A00-000004000000}">
      <formula1>D8</formula1>
    </dataValidation>
    <dataValidation type="list" allowBlank="1" showInputMessage="1" showErrorMessage="1" errorTitle="Erreur de saisie" error="Veuillez choisir une valeur dans la liste déroulante" promptTitle="Choix" prompt="Il s'agit d'un local spécifiquement dédié au rangement des documents archivés. Ledit local doit être séparé du bureau de l'archiviste" sqref="D17" xr:uid="{00000000-0002-0000-0A00-000005000000}">
      <formula1>"OUI,NON"</formula1>
    </dataValidation>
    <dataValidation type="whole" operator="lessThanOrEqual" allowBlank="1" showInputMessage="1" showErrorMessage="1" errorTitle="Erreur de saisie" error="Le nombre d'agents dont le profil correspond au poste occupé ne peut pas dépasser le nombre de postes occupés dans la commune" prompt="Mairie et les arrondissements (sauf personnels mise à dispossition des SDE et autres structures). Se référer à la fiche de poste et à la qualification de l'agent " sqref="D10" xr:uid="{00000000-0002-0000-0A00-000006000000}">
      <formula1>D9</formula1>
    </dataValidation>
    <dataValidation type="whole" operator="greaterThanOrEqual" allowBlank="1" showInputMessage="1" showErrorMessage="1" errorTitle="Erreur de saisie" error="Le nombre de séances prévues doit être supérieur au nombre de séances tenues" sqref="D22" xr:uid="{00000000-0002-0000-0A00-000007000000}">
      <formula1>D21</formula1>
    </dataValidation>
    <dataValidation type="list" allowBlank="1" showInputMessage="1" showErrorMessage="1" errorTitle="Erreur de saisie" error="Veuillez choisir une valeur dans la liste déroulante" promptTitle="Choix" prompt="Choisissez une valeur dans la liste déroulante" sqref="D5:D6 D34 D25:D28 D16 D11" xr:uid="{00000000-0002-0000-0A00-000008000000}">
      <formula1>"OUI,NON"</formula1>
    </dataValidation>
    <dataValidation type="list" allowBlank="1" showInputMessage="1" showErrorMessage="1" errorTitle="Erreur de saisie" error="Veuillez choisir une valeur dans la liste déroulante" promptTitle="Choix" prompt="Ce sont des documents codés et bien rangés" sqref="D18" xr:uid="{00000000-0002-0000-0A00-00000D000000}">
      <formula1>"OUI,NON"</formula1>
    </dataValidation>
    <dataValidation type="list" allowBlank="1" showInputMessage="1" showErrorMessage="1" errorTitle="Erreur de saisie" error="Veuillez choisir une valeur dans la liste déroulante" promptTitle="Choix" prompt="Il s'agit d'un système de classement informatisé ou manuel avec des codifiactions permettant d'identifier facilement chaque document._x000a_" sqref="D15" xr:uid="{00000000-0002-0000-0A00-00000E000000}">
      <formula1>"OUI,NON"</formula1>
    </dataValidation>
    <dataValidation type="whole" operator="greaterThanOrEqual" allowBlank="1" showInputMessage="1" showErrorMessage="1" sqref="D12" xr:uid="{00000000-0002-0000-0A00-00000F000000}">
      <formula1>0</formula1>
    </dataValidation>
    <dataValidation type="whole" operator="greaterThanOrEqual" allowBlank="1" showInputMessage="1" showErrorMessage="1" errorTitle="Erreur de saisie" error="Vous devez entrer un nombre" prompt="L'attribution déléguée par le Maire ne peux plus être exercé par celui-ci.  Il s’agit ici de décompter le nombre d'attributions  de pouvoir pris faites par le maire et non le nombre d’arrêtés pris par celui-ci. " sqref="D20" xr:uid="{00000000-0002-0000-0A00-000010000000}">
      <formula1>0</formula1>
    </dataValidation>
    <dataValidation type="whole" allowBlank="1" showInputMessage="1" showErrorMessage="1" errorTitle="Erreur de saisie" error="Le nombre de services fonctionnels ne peut pas dépasser le nombre de services prévus" prompt="Quelle que soit la division administrative du travail, c’est le nombre de services fonctionnels qui est compté (ne pas compter les directions)" sqref="D4" xr:uid="{00000000-0002-0000-0A00-000011000000}">
      <formula1>0</formula1>
      <formula2>D3</formula2>
    </dataValidation>
    <dataValidation type="whole" operator="greaterThanOrEqual" allowBlank="1" showInputMessage="1" showErrorMessage="1" errorTitle="Erreur de saisie" error="L'effectif du personnel doit être plus grand que le nombre de personnes évalué" prompt="Tenir compte du personnel de la commune mise à disposition des SDE" sqref="D8" xr:uid="{00000000-0002-0000-0A00-000012000000}">
      <formula1>D7</formula1>
    </dataValidation>
    <dataValidation type="whole" operator="greaterThanOrEqual" allowBlank="1" showInputMessage="1" showErrorMessage="1" errorTitle="Erreur de saisie" error="Vous devez entrer un nombre" sqref="D21 D36:D37 D29:D33 D23" xr:uid="{00000000-0002-0000-0A00-000013000000}">
      <formula1>0</formula1>
    </dataValidation>
    <dataValidation type="whole" operator="lessThanOrEqual" allowBlank="1" showInputMessage="1" showErrorMessage="1" errorTitle="Erreur de saisie" error="Vous devez entrer un nombre" prompt="Tenir compte du personnel de la commune mise à disposition des SDE" sqref="D7" xr:uid="{00000000-0002-0000-0A00-000017000000}">
      <formula1>D8</formula1>
    </dataValidation>
    <dataValidation type="whole" operator="lessThanOrEqual" allowBlank="1" showInputMessage="1" showErrorMessage="1" sqref="D13" xr:uid="{00000000-0002-0000-0A00-000018000000}">
      <formula1>D12</formula1>
    </dataValidation>
    <dataValidation type="whole" operator="greaterThanOrEqual" allowBlank="1" showInputMessage="1" showErrorMessage="1" errorTitle="Erreur de saisie" error="Le nombre d'activités réaliasées dans le PTA doit être supérieur ou égal au nombre d'activités spécifiques réalisées en faveur des femmes" sqref="D24" xr:uid="{00000000-0002-0000-0A00-000019000000}">
      <formula1>D23</formula1>
    </dataValidation>
  </dataValidations>
  <hyperlinks>
    <hyperlink ref="A1" location="Acceuil!A1" display="Retour à l'accueil" xr:uid="{00000000-0004-0000-0A00-000000000000}"/>
    <hyperlink ref="B1" location="Acceuil!A1" display="Acceuil!A1" xr:uid="{00000000-0004-0000-0A00-000001000000}"/>
    <hyperlink ref="C1" location="Acceuil!A1" display="Acceuil!A1" xr:uid="{00000000-0004-0000-0A00-000002000000}"/>
    <hyperlink ref="D1" location="Acceuil!A1" display="Acceuil!A1" xr:uid="{00000000-0004-0000-0A00-000003000000}"/>
  </hyperlinks>
  <pageMargins left="0.69930555555555995" right="0.69930555555555995"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le12"/>
  <dimension ref="A1:F93"/>
  <sheetViews>
    <sheetView zoomScale="101" zoomScaleNormal="101" workbookViewId="0">
      <selection activeCell="D50" sqref="D50"/>
    </sheetView>
  </sheetViews>
  <sheetFormatPr baseColWidth="10" defaultColWidth="9.85546875" defaultRowHeight="15" x14ac:dyDescent="0.25"/>
  <cols>
    <col min="1" max="1" width="30.28515625" customWidth="1"/>
    <col min="2" max="2" width="58.42578125" customWidth="1"/>
    <col min="3" max="3" width="31.85546875" customWidth="1"/>
  </cols>
  <sheetData>
    <row r="1" spans="1:3" ht="39.950000000000003" customHeight="1" x14ac:dyDescent="0.25">
      <c r="A1" s="238" t="s">
        <v>264</v>
      </c>
      <c r="B1" s="238"/>
      <c r="C1" s="2" t="s">
        <v>210</v>
      </c>
    </row>
    <row r="2" spans="1:3" ht="39.950000000000003" customHeight="1" x14ac:dyDescent="0.25">
      <c r="A2" s="232" t="s">
        <v>265</v>
      </c>
      <c r="B2" s="232"/>
      <c r="C2" s="3">
        <f>COUNTA(CC!C6:C9)</f>
        <v>4</v>
      </c>
    </row>
    <row r="3" spans="1:3" ht="39.950000000000003" customHeight="1" x14ac:dyDescent="0.25">
      <c r="A3" s="232" t="s">
        <v>212</v>
      </c>
      <c r="B3" s="232"/>
      <c r="C3" s="3">
        <f>'Autres données'!D3</f>
        <v>8</v>
      </c>
    </row>
    <row r="4" spans="1:3" ht="39.950000000000003" customHeight="1" x14ac:dyDescent="0.25">
      <c r="A4" s="232" t="s">
        <v>266</v>
      </c>
      <c r="B4" s="232"/>
      <c r="C4" s="3">
        <f>'Autres données'!D4</f>
        <v>8</v>
      </c>
    </row>
    <row r="5" spans="1:3" ht="39.950000000000003" customHeight="1" x14ac:dyDescent="0.25">
      <c r="A5" s="232" t="s">
        <v>267</v>
      </c>
      <c r="B5" s="232"/>
      <c r="C5" s="3">
        <f>CC!D4</f>
        <v>9</v>
      </c>
    </row>
    <row r="6" spans="1:3" ht="39.950000000000003" customHeight="1" x14ac:dyDescent="0.25">
      <c r="A6" s="232" t="s">
        <v>268</v>
      </c>
      <c r="B6" s="232"/>
      <c r="C6" s="3">
        <f>SUMIF(CC!C6:C9,"&lt;&gt;",CC!B6:B9)</f>
        <v>29</v>
      </c>
    </row>
    <row r="7" spans="1:3" ht="39.950000000000003" customHeight="1" x14ac:dyDescent="0.25">
      <c r="A7" s="232" t="s">
        <v>269</v>
      </c>
      <c r="B7" s="232"/>
      <c r="C7" s="3">
        <f>IF(OR('Autres données'!D5="NON",'Autres données'!D5=""),0,IF('Autres données'!D6="OUI",1,0.5))</f>
        <v>0.5</v>
      </c>
    </row>
    <row r="8" spans="1:3" ht="39.950000000000003" customHeight="1" x14ac:dyDescent="0.25">
      <c r="A8" s="232" t="s">
        <v>270</v>
      </c>
      <c r="B8" s="232"/>
      <c r="C8" s="3">
        <f>'Autres données'!D7</f>
        <v>18</v>
      </c>
    </row>
    <row r="9" spans="1:3" ht="39.950000000000003" customHeight="1" x14ac:dyDescent="0.25">
      <c r="A9" s="232" t="s">
        <v>271</v>
      </c>
      <c r="B9" s="232"/>
      <c r="C9" s="3">
        <f>'Autres données'!D8</f>
        <v>22</v>
      </c>
    </row>
    <row r="10" spans="1:3" ht="39.950000000000003" customHeight="1" x14ac:dyDescent="0.25">
      <c r="A10" s="232" t="s">
        <v>272</v>
      </c>
      <c r="B10" s="232"/>
      <c r="C10" s="3">
        <f>CP!C15</f>
        <v>3</v>
      </c>
    </row>
    <row r="11" spans="1:3" ht="39.950000000000003" customHeight="1" x14ac:dyDescent="0.25">
      <c r="A11" s="233" t="s">
        <v>273</v>
      </c>
      <c r="B11" s="234"/>
      <c r="C11" s="3">
        <f>SUM(CP!D15,CP!G15,CP!J15,CP!M15,CP!P15,CP!V15,CP!Y15,CP!AB15,CP!AE15,CP!AH15,CP!AK15)</f>
        <v>13</v>
      </c>
    </row>
    <row r="12" spans="1:3" ht="39.950000000000003" customHeight="1" x14ac:dyDescent="0.25">
      <c r="A12" s="233" t="s">
        <v>274</v>
      </c>
      <c r="B12" s="234"/>
      <c r="C12" s="3">
        <f>SUM(CP!D16,CP!G16,CP!J16,CP!M16,CP!P16,CP!V16,CP!Y16,CP!AB16,CP!AE16,CP!AH16,CP!AK16)</f>
        <v>36</v>
      </c>
    </row>
    <row r="13" spans="1:3" ht="39.950000000000003" customHeight="1" x14ac:dyDescent="0.25">
      <c r="A13" s="232" t="s">
        <v>275</v>
      </c>
      <c r="B13" s="232"/>
      <c r="C13" s="3">
        <f>SUM(CP!E16,CP!H16,CP!K16,CP!N16,CP!Q16,CP!T16,CP!W16,CP!Z16,CP!AC16,CP!AF16,CP!AI16,CP!AL16)</f>
        <v>14</v>
      </c>
    </row>
    <row r="14" spans="1:3" ht="39.950000000000003" customHeight="1" x14ac:dyDescent="0.25">
      <c r="A14" s="232" t="s">
        <v>276</v>
      </c>
      <c r="B14" s="232"/>
      <c r="C14" s="3">
        <f>SUM(CP!F16,CP!I16,CP!L16,CP!O16,CP!R16,CP!U16,CP!X16,CP!AA16,CP!AD16,CP!AG16,CP!AJ16,CP!AM16)</f>
        <v>11</v>
      </c>
    </row>
    <row r="15" spans="1:3" ht="39.950000000000003" customHeight="1" x14ac:dyDescent="0.25">
      <c r="A15" s="232" t="s">
        <v>277</v>
      </c>
      <c r="B15" s="232"/>
      <c r="C15" s="3">
        <f>'Autres données'!D9</f>
        <v>14</v>
      </c>
    </row>
    <row r="16" spans="1:3" ht="39.950000000000003" customHeight="1" x14ac:dyDescent="0.25">
      <c r="A16" s="232" t="s">
        <v>278</v>
      </c>
      <c r="B16" s="232"/>
      <c r="C16" s="3">
        <f>'Autres données'!D10</f>
        <v>13</v>
      </c>
    </row>
    <row r="17" spans="1:4" ht="39.950000000000003" customHeight="1" x14ac:dyDescent="0.25">
      <c r="A17" s="232" t="s">
        <v>279</v>
      </c>
      <c r="B17" s="232"/>
      <c r="C17" s="3">
        <f>IF('Autres données'!D15="OUI",1,0)</f>
        <v>1</v>
      </c>
    </row>
    <row r="18" spans="1:4" ht="39.950000000000003" customHeight="1" x14ac:dyDescent="0.25">
      <c r="A18" s="232" t="s">
        <v>280</v>
      </c>
      <c r="B18" s="232"/>
      <c r="C18" s="3">
        <f>IF('Autres données'!D16="OUI",1,0)</f>
        <v>0</v>
      </c>
    </row>
    <row r="19" spans="1:4" ht="39.950000000000003" customHeight="1" x14ac:dyDescent="0.25">
      <c r="A19" s="232" t="s">
        <v>281</v>
      </c>
      <c r="B19" s="232"/>
      <c r="C19" s="3">
        <f>IF('Autres données'!D17="OUI",1,0)</f>
        <v>1</v>
      </c>
    </row>
    <row r="20" spans="1:4" ht="39.950000000000003" customHeight="1" x14ac:dyDescent="0.25">
      <c r="A20" s="232" t="s">
        <v>282</v>
      </c>
      <c r="B20" s="232"/>
      <c r="C20" s="3">
        <f>IF('Autres données'!D18="OUI",1,0)</f>
        <v>1</v>
      </c>
    </row>
    <row r="21" spans="1:4" ht="39.950000000000003" customHeight="1" x14ac:dyDescent="0.25">
      <c r="A21" s="232" t="s">
        <v>283</v>
      </c>
      <c r="B21" s="232"/>
      <c r="C21" s="3">
        <f>'Services Délégués'!AC5</f>
        <v>0</v>
      </c>
    </row>
    <row r="22" spans="1:4" ht="39.950000000000003" customHeight="1" x14ac:dyDescent="0.25">
      <c r="A22" s="232" t="s">
        <v>284</v>
      </c>
      <c r="B22" s="232"/>
      <c r="C22" s="3">
        <f>'Services Délégués'!AD5</f>
        <v>0</v>
      </c>
    </row>
    <row r="23" spans="1:4" ht="39.950000000000003" customHeight="1" x14ac:dyDescent="0.25">
      <c r="A23" s="232" t="s">
        <v>285</v>
      </c>
      <c r="B23" s="232"/>
      <c r="C23" s="3">
        <f>COUNTIF(CC!F6:F9,"=OUI")</f>
        <v>4</v>
      </c>
    </row>
    <row r="24" spans="1:4" ht="39.950000000000003" customHeight="1" x14ac:dyDescent="0.25">
      <c r="A24" s="232" t="s">
        <v>286</v>
      </c>
      <c r="B24" s="232"/>
      <c r="C24" s="3">
        <f>C2</f>
        <v>4</v>
      </c>
      <c r="D24" t="s">
        <v>287</v>
      </c>
    </row>
    <row r="25" spans="1:4" ht="39.950000000000003" customHeight="1" x14ac:dyDescent="0.25">
      <c r="A25" s="232" t="s">
        <v>288</v>
      </c>
      <c r="B25" s="232"/>
      <c r="C25" s="3">
        <f>CC!D3</f>
        <v>4</v>
      </c>
    </row>
    <row r="26" spans="1:4" ht="39.950000000000003" customHeight="1" x14ac:dyDescent="0.25">
      <c r="A26" s="232" t="s">
        <v>289</v>
      </c>
      <c r="B26" s="232"/>
      <c r="C26" s="3">
        <v>12</v>
      </c>
      <c r="D26" t="s">
        <v>290</v>
      </c>
    </row>
    <row r="27" spans="1:4" ht="39.950000000000003" customHeight="1" x14ac:dyDescent="0.25">
      <c r="A27" s="232" t="s">
        <v>291</v>
      </c>
      <c r="B27" s="232"/>
      <c r="C27" s="3">
        <f>SUM(CA!B3:B50)</f>
        <v>20</v>
      </c>
      <c r="D27" t="s">
        <v>292</v>
      </c>
    </row>
    <row r="28" spans="1:4" ht="39.950000000000003" customHeight="1" x14ac:dyDescent="0.25">
      <c r="A28" s="232" t="s">
        <v>293</v>
      </c>
      <c r="B28" s="232"/>
      <c r="C28" s="3">
        <v>5</v>
      </c>
    </row>
    <row r="29" spans="1:4" ht="39.950000000000003" customHeight="1" x14ac:dyDescent="0.25">
      <c r="A29" s="232" t="s">
        <v>294</v>
      </c>
      <c r="B29" s="232"/>
      <c r="C29" s="3">
        <f>SUM(CV!C5:C100)</f>
        <v>92</v>
      </c>
      <c r="D29" t="s">
        <v>295</v>
      </c>
    </row>
    <row r="30" spans="1:4" ht="39.950000000000003" customHeight="1" x14ac:dyDescent="0.25">
      <c r="A30" s="232" t="s">
        <v>296</v>
      </c>
      <c r="B30" s="232"/>
      <c r="C30" s="3">
        <v>34</v>
      </c>
    </row>
    <row r="31" spans="1:4" ht="39.950000000000003" customHeight="1" x14ac:dyDescent="0.25">
      <c r="A31" s="232" t="s">
        <v>297</v>
      </c>
      <c r="B31" s="232"/>
      <c r="C31" s="3">
        <f>'Autres données'!D19</f>
        <v>9</v>
      </c>
    </row>
    <row r="32" spans="1:4" ht="39.950000000000003" customHeight="1" x14ac:dyDescent="0.25">
      <c r="A32" s="232" t="s">
        <v>298</v>
      </c>
      <c r="B32" s="232"/>
      <c r="C32" s="3">
        <f>'Autres données'!D20</f>
        <v>1</v>
      </c>
    </row>
    <row r="33" spans="1:5" ht="39.950000000000003" customHeight="1" x14ac:dyDescent="0.25">
      <c r="A33" s="235" t="s">
        <v>299</v>
      </c>
      <c r="B33" s="235"/>
      <c r="C33" s="3">
        <f>Budget!A5</f>
        <v>821264996</v>
      </c>
    </row>
    <row r="34" spans="1:5" ht="39.950000000000003" customHeight="1" x14ac:dyDescent="0.25">
      <c r="A34" s="236" t="s">
        <v>300</v>
      </c>
      <c r="B34" s="237"/>
      <c r="C34" s="3">
        <f>E37+C39</f>
        <v>921490616</v>
      </c>
    </row>
    <row r="35" spans="1:5" ht="39.950000000000003" customHeight="1" x14ac:dyDescent="0.25">
      <c r="A35" s="235" t="s">
        <v>301</v>
      </c>
      <c r="B35" s="235"/>
      <c r="C35" s="3">
        <f>Budget!B5</f>
        <v>42180000</v>
      </c>
    </row>
    <row r="36" spans="1:5" ht="39.950000000000003" customHeight="1" x14ac:dyDescent="0.25">
      <c r="A36" s="235" t="s">
        <v>26</v>
      </c>
      <c r="B36" s="4" t="s">
        <v>302</v>
      </c>
      <c r="C36" s="3">
        <f>Budget!D5</f>
        <v>22500000</v>
      </c>
    </row>
    <row r="37" spans="1:5" ht="39.950000000000003" customHeight="1" x14ac:dyDescent="0.25">
      <c r="A37" s="235"/>
      <c r="B37" s="4" t="s">
        <v>36</v>
      </c>
      <c r="C37" s="3">
        <f>Budget!E5</f>
        <v>0</v>
      </c>
      <c r="E37">
        <f>SUM(C36:C38)</f>
        <v>806972402</v>
      </c>
    </row>
    <row r="38" spans="1:5" ht="39.950000000000003" customHeight="1" x14ac:dyDescent="0.25">
      <c r="A38" s="235"/>
      <c r="B38" s="4" t="s">
        <v>37</v>
      </c>
      <c r="C38" s="3">
        <f>Budget!F5</f>
        <v>784472402</v>
      </c>
    </row>
    <row r="39" spans="1:5" ht="39.950000000000003" customHeight="1" x14ac:dyDescent="0.25">
      <c r="A39" s="235" t="s">
        <v>27</v>
      </c>
      <c r="B39" s="235"/>
      <c r="C39" s="3">
        <f>Budget!G5</f>
        <v>114518214</v>
      </c>
    </row>
    <row r="40" spans="1:5" ht="39.950000000000003" customHeight="1" x14ac:dyDescent="0.25">
      <c r="A40" s="235" t="s">
        <v>28</v>
      </c>
      <c r="B40" s="235"/>
      <c r="C40" s="3">
        <f>Budget!H5</f>
        <v>9696370</v>
      </c>
    </row>
    <row r="41" spans="1:5" ht="39.950000000000003" customHeight="1" x14ac:dyDescent="0.25">
      <c r="A41" s="235" t="s">
        <v>303</v>
      </c>
      <c r="B41" s="235"/>
      <c r="C41" s="3">
        <f>Budget!K5</f>
        <v>52000000</v>
      </c>
    </row>
    <row r="42" spans="1:5" ht="39.950000000000003" customHeight="1" x14ac:dyDescent="0.25">
      <c r="A42" s="235" t="s">
        <v>304</v>
      </c>
      <c r="B42" s="235"/>
      <c r="C42" s="3">
        <f>Budget!L5</f>
        <v>60800780</v>
      </c>
    </row>
    <row r="43" spans="1:5" ht="39.950000000000003" customHeight="1" x14ac:dyDescent="0.25">
      <c r="A43" s="235" t="s">
        <v>305</v>
      </c>
      <c r="B43" s="235"/>
      <c r="C43" s="3">
        <f>Budget!I5</f>
        <v>23033087</v>
      </c>
    </row>
    <row r="44" spans="1:5" ht="39.950000000000003" customHeight="1" x14ac:dyDescent="0.25">
      <c r="A44" s="235" t="s">
        <v>306</v>
      </c>
      <c r="B44" s="235"/>
      <c r="C44" s="3">
        <f>Budget!M5</f>
        <v>800000</v>
      </c>
    </row>
    <row r="45" spans="1:5" ht="39.950000000000003" customHeight="1" x14ac:dyDescent="0.25">
      <c r="A45" s="235" t="s">
        <v>307</v>
      </c>
      <c r="B45" s="235"/>
      <c r="C45" s="3">
        <f>Budget!N5</f>
        <v>0</v>
      </c>
    </row>
    <row r="46" spans="1:5" ht="39.950000000000003" customHeight="1" x14ac:dyDescent="0.25">
      <c r="A46" s="232" t="s">
        <v>308</v>
      </c>
      <c r="B46" s="232"/>
      <c r="C46" s="3">
        <f>Marchés!E5</f>
        <v>29</v>
      </c>
    </row>
    <row r="47" spans="1:5" ht="39.950000000000003" customHeight="1" x14ac:dyDescent="0.25">
      <c r="A47" s="233" t="str">
        <f>Marchés!A3</f>
        <v>Plan de passation des marchés publics publiés</v>
      </c>
      <c r="B47" s="234"/>
      <c r="C47" s="3">
        <f>IF(Marchés!E3="OUI",1,0)</f>
        <v>1</v>
      </c>
    </row>
    <row r="48" spans="1:5" ht="39.950000000000003" customHeight="1" x14ac:dyDescent="0.25">
      <c r="A48" s="232" t="str">
        <f>Marchés!A4:D4</f>
        <v xml:space="preserve">Nombre de marchés publics passés hors plan de passation des marchés </v>
      </c>
      <c r="B48" s="232"/>
      <c r="C48" s="3">
        <f>Marchés!E4</f>
        <v>0</v>
      </c>
      <c r="D48">
        <f>IF(Marchés!E4="",0,IF(Marchés!E4=0,1,0))</f>
        <v>1</v>
      </c>
    </row>
    <row r="49" spans="1:4" ht="39.950000000000003" customHeight="1" x14ac:dyDescent="0.25">
      <c r="A49" s="232" t="s">
        <v>309</v>
      </c>
      <c r="B49" s="232"/>
      <c r="C49" s="3">
        <f>Marchés!E6</f>
        <v>29</v>
      </c>
    </row>
    <row r="50" spans="1:4" ht="39.950000000000003" customHeight="1" x14ac:dyDescent="0.25">
      <c r="A50" s="233" t="s">
        <v>310</v>
      </c>
      <c r="B50" s="234"/>
      <c r="C50" s="3">
        <f>IF(C46=0,0,D50/C46)</f>
        <v>0.55172413793103448</v>
      </c>
      <c r="D50">
        <f>SUM(Marchés!$D$16:$XY$16)</f>
        <v>16</v>
      </c>
    </row>
    <row r="51" spans="1:4" ht="39.950000000000003" customHeight="1" x14ac:dyDescent="0.25">
      <c r="A51" s="232" t="s">
        <v>311</v>
      </c>
      <c r="B51" s="232"/>
      <c r="C51" s="3">
        <f>COUNTA(CC!E6:E9)</f>
        <v>4</v>
      </c>
    </row>
    <row r="52" spans="1:4" ht="39.950000000000003" customHeight="1" x14ac:dyDescent="0.25">
      <c r="A52" s="232" t="s">
        <v>312</v>
      </c>
      <c r="B52" s="232"/>
      <c r="C52" s="3">
        <f>SUM(CC!I6:I9)/C2</f>
        <v>0.75</v>
      </c>
      <c r="D52" t="s">
        <v>313</v>
      </c>
    </row>
    <row r="53" spans="1:4" ht="39.950000000000003" customHeight="1" x14ac:dyDescent="0.25">
      <c r="A53" s="232" t="s">
        <v>314</v>
      </c>
      <c r="B53" s="232"/>
      <c r="C53" s="3">
        <f>'Autres données'!D21</f>
        <v>2</v>
      </c>
    </row>
    <row r="54" spans="1:4" ht="39.950000000000003" customHeight="1" x14ac:dyDescent="0.25">
      <c r="A54" s="232" t="s">
        <v>315</v>
      </c>
      <c r="B54" s="232"/>
      <c r="C54" s="3">
        <f>'Autres données'!D22</f>
        <v>2</v>
      </c>
    </row>
    <row r="55" spans="1:4" ht="39.950000000000003" customHeight="1" x14ac:dyDescent="0.25">
      <c r="A55" s="232" t="s">
        <v>316</v>
      </c>
      <c r="B55" s="232"/>
      <c r="C55" s="3">
        <f>'Autres données'!D23</f>
        <v>25</v>
      </c>
    </row>
    <row r="56" spans="1:4" ht="39.950000000000003" customHeight="1" x14ac:dyDescent="0.25">
      <c r="A56" s="232" t="s">
        <v>317</v>
      </c>
      <c r="B56" s="232"/>
      <c r="C56" s="3">
        <f>'Autres données'!D24</f>
        <v>80</v>
      </c>
    </row>
    <row r="57" spans="1:4" ht="39.950000000000003" customHeight="1" x14ac:dyDescent="0.25">
      <c r="A57" s="232" t="str">
        <f>'Autres données'!C25</f>
        <v>Existence d’un lieu publique dédié à l'informations sur les prestations de la commune</v>
      </c>
      <c r="B57" s="232"/>
      <c r="C57" s="3">
        <f>IF('Autres données'!D25="OUI",1,0)</f>
        <v>1</v>
      </c>
    </row>
    <row r="58" spans="1:4" ht="39.950000000000003" customHeight="1" x14ac:dyDescent="0.25">
      <c r="A58" s="232" t="str">
        <f>'Autres données'!C26</f>
        <v>Existence d'une personne en charge de l'information</v>
      </c>
      <c r="B58" s="232"/>
      <c r="C58" s="3">
        <f>IF('Autres données'!D26="OUI",1,0)</f>
        <v>1</v>
      </c>
    </row>
    <row r="59" spans="1:4" ht="39.950000000000003" customHeight="1" x14ac:dyDescent="0.25">
      <c r="A59" s="232" t="s">
        <v>318</v>
      </c>
      <c r="B59" s="232"/>
      <c r="C59" s="3">
        <f>COUNTA('Cadres de Concertation'!F6:L6)</f>
        <v>2</v>
      </c>
      <c r="D59">
        <f>IF(C59&lt;=0,0,IF(C59&gt;3,1,C59/4))</f>
        <v>0.5</v>
      </c>
    </row>
    <row r="60" spans="1:4" ht="39.950000000000003" customHeight="1" x14ac:dyDescent="0.25">
      <c r="A60" s="232" t="s">
        <v>319</v>
      </c>
      <c r="B60" s="232"/>
      <c r="C60" s="3">
        <f>SUM('Cadres de Concertation'!F6:L6)/C59</f>
        <v>4</v>
      </c>
      <c r="D60">
        <f>IF(C60&lt;=0.5,0,IF(C60&lt;1.5,0.25,IF(C60&lt;2.5,0.5,IF(C60&lt;4,0.75,1))))</f>
        <v>1</v>
      </c>
    </row>
    <row r="61" spans="1:4" ht="39.950000000000003" customHeight="1" x14ac:dyDescent="0.25">
      <c r="A61" s="232" t="s">
        <v>320</v>
      </c>
      <c r="B61" s="232"/>
      <c r="C61" s="3">
        <f>IF('Autres données'!D27="OUI",1,0)</f>
        <v>1</v>
      </c>
    </row>
    <row r="62" spans="1:4" ht="39.950000000000003" customHeight="1" x14ac:dyDescent="0.25">
      <c r="A62" s="232" t="s">
        <v>250</v>
      </c>
      <c r="B62" s="232"/>
      <c r="C62" s="3">
        <f>IF('Autres données'!D28="OUI",1,0)</f>
        <v>1</v>
      </c>
    </row>
    <row r="63" spans="1:4" ht="39.950000000000003" customHeight="1" x14ac:dyDescent="0.25">
      <c r="A63" s="233" t="s">
        <v>321</v>
      </c>
      <c r="B63" s="234"/>
      <c r="C63" s="3">
        <f>Budget!C5</f>
        <v>926483654</v>
      </c>
    </row>
    <row r="64" spans="1:4" ht="39.950000000000003" customHeight="1" x14ac:dyDescent="0.25">
      <c r="A64" s="233" t="s">
        <v>322</v>
      </c>
      <c r="B64" s="234"/>
      <c r="C64" s="3">
        <f>Budget!J5</f>
        <v>806972402</v>
      </c>
    </row>
    <row r="65" spans="1:6" ht="39.950000000000003" customHeight="1" x14ac:dyDescent="0.25">
      <c r="A65" s="232" t="s">
        <v>323</v>
      </c>
      <c r="B65" s="232"/>
      <c r="C65" s="3">
        <f>SUM('Autres données'!D29:D31)</f>
        <v>5</v>
      </c>
    </row>
    <row r="66" spans="1:6" ht="39.950000000000003" customHeight="1" x14ac:dyDescent="0.25">
      <c r="A66" s="232" t="s">
        <v>324</v>
      </c>
      <c r="B66" s="232"/>
      <c r="C66" s="3">
        <f>'Autres données'!D32</f>
        <v>10</v>
      </c>
    </row>
    <row r="67" spans="1:6" ht="39.950000000000003" customHeight="1" x14ac:dyDescent="0.25">
      <c r="A67" s="232" t="s">
        <v>325</v>
      </c>
      <c r="B67" s="232"/>
      <c r="C67" s="3">
        <f>'Autres données'!D33</f>
        <v>9</v>
      </c>
    </row>
    <row r="68" spans="1:6" ht="39.950000000000003" customHeight="1" x14ac:dyDescent="0.25">
      <c r="A68" s="232" t="s">
        <v>326</v>
      </c>
      <c r="B68" s="232"/>
      <c r="C68" s="3">
        <f>SUM(CV!D5:D191)</f>
        <v>10</v>
      </c>
      <c r="F68" t="s">
        <v>327</v>
      </c>
    </row>
    <row r="69" spans="1:6" ht="39.950000000000003" customHeight="1" x14ac:dyDescent="0.25">
      <c r="A69" s="232" t="s">
        <v>328</v>
      </c>
      <c r="B69" s="232"/>
      <c r="C69" s="3">
        <f>SUM(CV!E5:E191)</f>
        <v>10</v>
      </c>
    </row>
    <row r="70" spans="1:6" ht="39.950000000000003" customHeight="1" x14ac:dyDescent="0.25">
      <c r="A70" s="232" t="s">
        <v>329</v>
      </c>
      <c r="B70" s="232"/>
      <c r="C70" s="3">
        <f>'Autres données'!D12</f>
        <v>8</v>
      </c>
    </row>
    <row r="71" spans="1:6" ht="39.950000000000003" customHeight="1" x14ac:dyDescent="0.25">
      <c r="A71" s="233" t="s">
        <v>330</v>
      </c>
      <c r="B71" s="234"/>
      <c r="C71" s="3">
        <f>'Autres données'!D13</f>
        <v>8</v>
      </c>
    </row>
    <row r="72" spans="1:6" ht="39.950000000000003" customHeight="1" x14ac:dyDescent="0.25">
      <c r="A72" s="232" t="s">
        <v>331</v>
      </c>
      <c r="B72" s="232"/>
      <c r="C72" s="3">
        <f>IF('Autres données'!D34="OUI",1,0)</f>
        <v>1</v>
      </c>
    </row>
    <row r="73" spans="1:6" ht="39.950000000000003" customHeight="1" x14ac:dyDescent="0.25">
      <c r="A73" s="232" t="s">
        <v>332</v>
      </c>
      <c r="B73" s="232"/>
      <c r="C73" s="5">
        <f>'Autres données'!D35</f>
        <v>43672</v>
      </c>
    </row>
    <row r="74" spans="1:6" ht="39.950000000000003" customHeight="1" x14ac:dyDescent="0.25">
      <c r="A74" s="232" t="s">
        <v>333</v>
      </c>
      <c r="B74" s="232"/>
      <c r="C74" s="3" t="str">
        <f>'Autres données'!D34</f>
        <v>OUI</v>
      </c>
    </row>
    <row r="75" spans="1:6" ht="39.950000000000003" customHeight="1" x14ac:dyDescent="0.25">
      <c r="A75" s="232" t="s">
        <v>334</v>
      </c>
      <c r="B75" s="232"/>
      <c r="C75" s="3">
        <f>IF('Autres données'!D36&lt;1,0,IF('Autres données'!D36=1,0.5,1))</f>
        <v>0</v>
      </c>
    </row>
    <row r="76" spans="1:6" ht="39.950000000000003" customHeight="1" x14ac:dyDescent="0.25">
      <c r="A76" s="232" t="s">
        <v>335</v>
      </c>
      <c r="B76" s="232"/>
      <c r="C76" s="3">
        <f>IF('Autres données'!D37&lt;1,0,IF('Autres données'!D37&lt;3,0.5,1))</f>
        <v>0</v>
      </c>
    </row>
    <row r="77" spans="1:6" ht="39.950000000000003" customHeight="1" x14ac:dyDescent="0.25">
      <c r="A77" s="232" t="s">
        <v>336</v>
      </c>
      <c r="B77" s="232"/>
      <c r="C77" s="3">
        <f>IF('Autres données'!D14="","",'Autres données'!D14)</f>
        <v>0</v>
      </c>
      <c r="D77">
        <f>IF(C77="",0,IF(C77=0,1,IF(C77&lt;=3,0.75,IF(C77&lt;=8,0.5,IF(C77&lt;=15,0.25,0)))))</f>
        <v>1</v>
      </c>
    </row>
    <row r="78" spans="1:6" ht="39.950000000000003" customHeight="1" x14ac:dyDescent="0.25">
      <c r="A78" s="232" t="s">
        <v>337</v>
      </c>
      <c r="B78" s="232"/>
      <c r="C78" s="3">
        <f>COUNTIF(Tutelle!B5:B6,"&gt;0")</f>
        <v>2</v>
      </c>
      <c r="D78" t="s">
        <v>338</v>
      </c>
    </row>
    <row r="79" spans="1:6" ht="39.950000000000003" customHeight="1" x14ac:dyDescent="0.25">
      <c r="A79" s="232" t="s">
        <v>339</v>
      </c>
      <c r="B79" s="232"/>
      <c r="C79" s="3">
        <f>COUNTA(Tutelle!C5:C6)</f>
        <v>0</v>
      </c>
      <c r="D79" t="s">
        <v>340</v>
      </c>
    </row>
    <row r="80" spans="1:6" ht="39.950000000000003" customHeight="1" x14ac:dyDescent="0.25">
      <c r="A80" s="233" t="s">
        <v>341</v>
      </c>
      <c r="B80" s="234"/>
      <c r="C80" s="3">
        <f>SUMIF(Tutelle!C5:C6,"&lt;&gt;",Tutelle!B5:B6)</f>
        <v>0</v>
      </c>
    </row>
    <row r="81" spans="1:6" ht="39.950000000000003" customHeight="1" x14ac:dyDescent="0.25">
      <c r="A81" s="233" t="s">
        <v>342</v>
      </c>
      <c r="B81" s="234"/>
      <c r="C81" s="3">
        <f>C79*Tutelle!C3</f>
        <v>0</v>
      </c>
    </row>
    <row r="82" spans="1:6" ht="39.950000000000003" customHeight="1" x14ac:dyDescent="0.25">
      <c r="A82" s="232" t="s">
        <v>343</v>
      </c>
      <c r="B82" s="232"/>
      <c r="C82" s="3">
        <f>Tutelle!D8</f>
        <v>121</v>
      </c>
    </row>
    <row r="83" spans="1:6" ht="39.950000000000003" customHeight="1" x14ac:dyDescent="0.25">
      <c r="A83" s="232" t="s">
        <v>344</v>
      </c>
      <c r="B83" s="232"/>
      <c r="C83" s="3">
        <f>Tutelle!D9</f>
        <v>126</v>
      </c>
    </row>
    <row r="84" spans="1:6" ht="39.950000000000003" customHeight="1" x14ac:dyDescent="0.25">
      <c r="A84" s="232" t="s">
        <v>156</v>
      </c>
      <c r="B84" s="232"/>
      <c r="C84" s="3">
        <f>IF(Tutelle!H2="TRANSMIS",1,0)</f>
        <v>1</v>
      </c>
    </row>
    <row r="85" spans="1:6" ht="39.950000000000003" customHeight="1" x14ac:dyDescent="0.25">
      <c r="A85" s="232" t="s">
        <v>345</v>
      </c>
      <c r="B85" s="232"/>
      <c r="C85" s="3">
        <f>IF(Budget!Q5="",0,IF(Budget!Q5&lt;=DATE(Acceuil!P12,3,31),1,0))</f>
        <v>0</v>
      </c>
    </row>
    <row r="86" spans="1:6" ht="39.950000000000003" customHeight="1" x14ac:dyDescent="0.25">
      <c r="A86" s="232" t="s">
        <v>346</v>
      </c>
      <c r="B86" s="232"/>
      <c r="C86" s="3">
        <f>IF(OR(Tutelle!H4="",Tutelle!H5=""),0,IF(Tutelle!H5&lt;=EDATE(Tutelle!H4,1),1,0))</f>
        <v>1</v>
      </c>
      <c r="D86" t="s">
        <v>347</v>
      </c>
    </row>
    <row r="87" spans="1:6" ht="39.950000000000003" customHeight="1" x14ac:dyDescent="0.25">
      <c r="A87" s="232" t="s">
        <v>164</v>
      </c>
      <c r="B87" s="232"/>
      <c r="C87" s="3">
        <f>IF(Tutelle!H6="TRANSMIS",1,0)</f>
        <v>1</v>
      </c>
    </row>
    <row r="88" spans="1:6" ht="39.950000000000003" customHeight="1" x14ac:dyDescent="0.25">
      <c r="A88" s="232" t="s">
        <v>348</v>
      </c>
      <c r="B88" s="232"/>
      <c r="C88" s="3">
        <f>IF(Tutelle!H7="",0,IF(Tutelle!H7&lt;=DATE(Acceuil!P12+1,6,30),1,0))</f>
        <v>1</v>
      </c>
    </row>
    <row r="89" spans="1:6" ht="39.950000000000003" customHeight="1" x14ac:dyDescent="0.25">
      <c r="A89" s="232" t="s">
        <v>349</v>
      </c>
      <c r="B89" s="232"/>
      <c r="C89" s="3">
        <f>IF(OR(Tutelle!H8="",Tutelle!H9=""),0,IF(Tutelle!H9&lt;=EDATE(Tutelle!H8,1),1,0))</f>
        <v>1</v>
      </c>
    </row>
    <row r="90" spans="1:6" ht="39.950000000000003" customHeight="1" x14ac:dyDescent="0.25">
      <c r="A90" s="232" t="s">
        <v>350</v>
      </c>
      <c r="B90" s="232"/>
      <c r="C90" s="3">
        <f>'Cadres de Concertation'!C5</f>
        <v>4</v>
      </c>
    </row>
    <row r="91" spans="1:6" ht="21" customHeight="1" x14ac:dyDescent="0.25">
      <c r="A91" s="232" t="s">
        <v>351</v>
      </c>
      <c r="B91" s="232"/>
      <c r="C91">
        <f>COUNTA('Cadres de Concertation'!C7:C18)</f>
        <v>2</v>
      </c>
      <c r="E91">
        <f>C91/C90</f>
        <v>0.5</v>
      </c>
      <c r="F91">
        <f>C92/C93</f>
        <v>0.8214285714285714</v>
      </c>
    </row>
    <row r="92" spans="1:6" ht="21" customHeight="1" x14ac:dyDescent="0.25">
      <c r="A92" s="232" t="s">
        <v>352</v>
      </c>
      <c r="B92" s="232"/>
      <c r="C92">
        <f>SUMIF('Cadres de Concertation'!C7:C18,"&lt;&gt;",'Cadres de Concertation'!B7:B18)</f>
        <v>46</v>
      </c>
    </row>
    <row r="93" spans="1:6" ht="21" customHeight="1" x14ac:dyDescent="0.25">
      <c r="A93" s="232" t="s">
        <v>353</v>
      </c>
      <c r="B93" s="232"/>
      <c r="C93">
        <f>'Cadres de Concertation'!C4*Récapitulatif!C91</f>
        <v>56</v>
      </c>
    </row>
  </sheetData>
  <sheetProtection formatCells="0" formatColumns="0" formatRows="0" insertColumns="0" insertRows="0" insertHyperlinks="0" deleteColumns="0" deleteRows="0" sort="0" autoFilter="0" pivotTables="0"/>
  <mergeCells count="91">
    <mergeCell ref="A1:B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65:B65"/>
    <mergeCell ref="A66:B66"/>
    <mergeCell ref="A67:B67"/>
    <mergeCell ref="A68:B68"/>
    <mergeCell ref="A59:B59"/>
    <mergeCell ref="A60:B60"/>
    <mergeCell ref="A61:B61"/>
    <mergeCell ref="A62:B62"/>
    <mergeCell ref="A63:B63"/>
    <mergeCell ref="A36:A38"/>
    <mergeCell ref="A79:B79"/>
    <mergeCell ref="A82:B82"/>
    <mergeCell ref="A83:B83"/>
    <mergeCell ref="A84:B84"/>
    <mergeCell ref="A74:B74"/>
    <mergeCell ref="A75:B75"/>
    <mergeCell ref="A76:B76"/>
    <mergeCell ref="A77:B77"/>
    <mergeCell ref="A78:B78"/>
    <mergeCell ref="A69:B69"/>
    <mergeCell ref="A70:B70"/>
    <mergeCell ref="A71:B71"/>
    <mergeCell ref="A72:B72"/>
    <mergeCell ref="A73:B73"/>
    <mergeCell ref="A64:B64"/>
    <mergeCell ref="A92:B92"/>
    <mergeCell ref="A93:B93"/>
    <mergeCell ref="A80:B80"/>
    <mergeCell ref="A81:B81"/>
    <mergeCell ref="A86:B86"/>
    <mergeCell ref="A89:B89"/>
    <mergeCell ref="A91:B91"/>
    <mergeCell ref="A87:B87"/>
    <mergeCell ref="A88:B88"/>
    <mergeCell ref="A90:B90"/>
    <mergeCell ref="A85:B85"/>
  </mergeCells>
  <pageMargins left="0.69930555555555995" right="0.69930555555555995"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le13"/>
  <dimension ref="A1:E45"/>
  <sheetViews>
    <sheetView zoomScale="130" zoomScaleNormal="130" workbookViewId="0">
      <selection activeCell="D36" sqref="D36"/>
    </sheetView>
  </sheetViews>
  <sheetFormatPr baseColWidth="10" defaultColWidth="9.85546875" defaultRowHeight="15" zeroHeight="1" x14ac:dyDescent="0.25"/>
  <cols>
    <col min="1" max="2" width="10.85546875" customWidth="1"/>
    <col min="3" max="3" width="47.140625" customWidth="1"/>
    <col min="4" max="4" width="12" customWidth="1"/>
    <col min="5" max="5" width="10.85546875" hidden="1" customWidth="1"/>
  </cols>
  <sheetData>
    <row r="1" spans="1:4" ht="27.95" customHeight="1" x14ac:dyDescent="0.25">
      <c r="A1" s="239" t="s">
        <v>354</v>
      </c>
      <c r="B1" s="1">
        <v>1</v>
      </c>
      <c r="C1" s="125" t="s">
        <v>355</v>
      </c>
      <c r="D1" s="1">
        <f>Récapitulatif!C2/4</f>
        <v>1</v>
      </c>
    </row>
    <row r="2" spans="1:4" ht="27.95" customHeight="1" x14ac:dyDescent="0.25">
      <c r="A2" s="239"/>
      <c r="B2" s="1">
        <v>2</v>
      </c>
      <c r="C2" s="126" t="s">
        <v>356</v>
      </c>
      <c r="D2" s="1">
        <f>Récapitulatif!C4/Récapitulatif!C3</f>
        <v>1</v>
      </c>
    </row>
    <row r="3" spans="1:4" ht="27.95" customHeight="1" x14ac:dyDescent="0.25">
      <c r="A3" s="239"/>
      <c r="B3" s="1">
        <v>3</v>
      </c>
      <c r="C3" s="125" t="s">
        <v>357</v>
      </c>
      <c r="D3" s="1">
        <f>Récapitulatif!C6/(Récapitulatif!C5*Récapitulatif!C2)</f>
        <v>0.80555555555555558</v>
      </c>
    </row>
    <row r="4" spans="1:4" ht="27.95" customHeight="1" x14ac:dyDescent="0.25">
      <c r="A4" s="239"/>
      <c r="B4" s="1">
        <v>4</v>
      </c>
      <c r="C4" s="126" t="s">
        <v>358</v>
      </c>
      <c r="D4" s="1">
        <f>Récapitulatif!C7</f>
        <v>0.5</v>
      </c>
    </row>
    <row r="5" spans="1:4" ht="27.95" customHeight="1" x14ac:dyDescent="0.25">
      <c r="A5" s="239"/>
      <c r="B5" s="1">
        <v>5</v>
      </c>
      <c r="C5" s="125" t="s">
        <v>359</v>
      </c>
      <c r="D5" s="1">
        <f>Récapitulatif!C8/Récapitulatif!C9</f>
        <v>0.81818181818181823</v>
      </c>
    </row>
    <row r="6" spans="1:4" ht="27.95" customHeight="1" x14ac:dyDescent="0.25">
      <c r="A6" s="239"/>
      <c r="B6" s="1">
        <v>6</v>
      </c>
      <c r="C6" s="126" t="s">
        <v>360</v>
      </c>
      <c r="D6" s="1">
        <f>((Récapitulatif!C11/Récapitulatif!C10)+(Récapitulatif!C12/CP!AP15)+(Récapitulatif!C14/Récapitulatif!C13))/3</f>
        <v>1.9371184371184371</v>
      </c>
    </row>
    <row r="7" spans="1:4" ht="27.95" customHeight="1" x14ac:dyDescent="0.25">
      <c r="A7" s="239"/>
      <c r="B7" s="1">
        <v>7</v>
      </c>
      <c r="C7" s="125" t="s">
        <v>361</v>
      </c>
      <c r="D7" s="1">
        <f>Récapitulatif!C16/Récapitulatif!C15</f>
        <v>0.9285714285714286</v>
      </c>
    </row>
    <row r="8" spans="1:4" ht="27.95" customHeight="1" x14ac:dyDescent="0.25">
      <c r="A8" s="239"/>
      <c r="B8" s="1">
        <v>8</v>
      </c>
      <c r="C8" s="126" t="s">
        <v>362</v>
      </c>
      <c r="D8" s="1">
        <f>SUM(Récapitulatif!C17:C20)/4</f>
        <v>0.75</v>
      </c>
    </row>
    <row r="9" spans="1:4" ht="27.95" customHeight="1" x14ac:dyDescent="0.25">
      <c r="A9" s="239"/>
      <c r="B9" s="1">
        <v>9</v>
      </c>
      <c r="C9" s="125" t="s">
        <v>363</v>
      </c>
      <c r="D9" s="1" t="e">
        <f>Récapitulatif!C22/Récapitulatif!C21</f>
        <v>#DIV/0!</v>
      </c>
    </row>
    <row r="10" spans="1:4" ht="27.95" customHeight="1" x14ac:dyDescent="0.25">
      <c r="A10" s="239"/>
      <c r="B10" s="1">
        <v>10</v>
      </c>
      <c r="C10" s="126" t="s">
        <v>364</v>
      </c>
      <c r="D10" s="1">
        <f>Récapitulatif!C23/Récapitulatif!C24</f>
        <v>1</v>
      </c>
    </row>
    <row r="11" spans="1:4" ht="27.95" customHeight="1" x14ac:dyDescent="0.25">
      <c r="A11" s="239"/>
      <c r="B11" s="1">
        <v>11</v>
      </c>
      <c r="C11" s="125" t="s">
        <v>365</v>
      </c>
      <c r="D11" s="1">
        <f>Récapitulatif!C25/Récapitulatif!C26</f>
        <v>0.33333333333333331</v>
      </c>
    </row>
    <row r="12" spans="1:4" ht="27.95" customHeight="1" x14ac:dyDescent="0.25">
      <c r="A12" s="239"/>
      <c r="B12" s="1">
        <v>12</v>
      </c>
      <c r="C12" s="126" t="s">
        <v>366</v>
      </c>
      <c r="D12" s="1">
        <f>Récapitulatif!C27/Récapitulatif!C28</f>
        <v>4</v>
      </c>
    </row>
    <row r="13" spans="1:4" ht="27.95" customHeight="1" x14ac:dyDescent="0.25">
      <c r="A13" s="239"/>
      <c r="B13" s="1">
        <v>13</v>
      </c>
      <c r="C13" s="125" t="s">
        <v>367</v>
      </c>
      <c r="D13" s="1">
        <f>Récapitulatif!C29/Récapitulatif!C30</f>
        <v>2.7058823529411766</v>
      </c>
    </row>
    <row r="14" spans="1:4" ht="27.95" customHeight="1" x14ac:dyDescent="0.25">
      <c r="A14" s="239"/>
      <c r="B14" s="1">
        <v>14</v>
      </c>
      <c r="C14" s="126" t="s">
        <v>368</v>
      </c>
      <c r="D14" s="1">
        <f>Récapitulatif!C31</f>
        <v>9</v>
      </c>
    </row>
    <row r="15" spans="1:4" ht="27.95" customHeight="1" x14ac:dyDescent="0.25">
      <c r="A15" s="239"/>
      <c r="B15" s="1">
        <v>15</v>
      </c>
      <c r="C15" s="125" t="s">
        <v>369</v>
      </c>
      <c r="D15" s="1">
        <f>Récapitulatif!C32</f>
        <v>1</v>
      </c>
    </row>
    <row r="16" spans="1:4" ht="27.95" customHeight="1" x14ac:dyDescent="0.25">
      <c r="A16" s="239" t="s">
        <v>370</v>
      </c>
      <c r="B16" s="1">
        <v>1</v>
      </c>
      <c r="C16" s="119" t="s">
        <v>371</v>
      </c>
      <c r="D16" s="1">
        <f>Récapitulatif!C34/Récapitulatif!C33</f>
        <v>1.1220381003551259</v>
      </c>
    </row>
    <row r="17" spans="1:4" ht="27.95" customHeight="1" x14ac:dyDescent="0.25">
      <c r="A17" s="239"/>
      <c r="B17" s="1">
        <v>2</v>
      </c>
      <c r="C17" s="120" t="s">
        <v>372</v>
      </c>
      <c r="D17" s="1">
        <f>Récapitulatif!C36/Récapitulatif!E37</f>
        <v>2.7881994408031813E-2</v>
      </c>
    </row>
    <row r="18" spans="1:4" ht="27.95" customHeight="1" x14ac:dyDescent="0.25">
      <c r="A18" s="239"/>
      <c r="B18" s="1">
        <v>3</v>
      </c>
      <c r="C18" s="119" t="s">
        <v>373</v>
      </c>
      <c r="D18" s="1">
        <f>Récapitulatif!E37/Récapitulatif!C34</f>
        <v>0.87572503505559296</v>
      </c>
    </row>
    <row r="19" spans="1:4" ht="27.95" customHeight="1" x14ac:dyDescent="0.25">
      <c r="A19" s="239"/>
      <c r="B19" s="1">
        <v>4</v>
      </c>
      <c r="C19" s="121" t="s">
        <v>374</v>
      </c>
      <c r="D19" s="1">
        <f>Récapitulatif!C40/Récapitulatif!C39</f>
        <v>8.4670985176209607E-2</v>
      </c>
    </row>
    <row r="20" spans="1:4" ht="27.95" customHeight="1" x14ac:dyDescent="0.25">
      <c r="A20" s="239"/>
      <c r="B20" s="1">
        <v>5</v>
      </c>
      <c r="C20" s="119" t="s">
        <v>375</v>
      </c>
      <c r="D20" s="1">
        <f>IF(Tutelle!H3="",0,IF(Tutelle!H3&lt;DATE(Acceuil!P12,1,1),1,0))</f>
        <v>1</v>
      </c>
    </row>
    <row r="21" spans="1:4" ht="27.95" customHeight="1" x14ac:dyDescent="0.25">
      <c r="A21" s="239"/>
      <c r="B21" s="1">
        <v>6</v>
      </c>
      <c r="C21" s="120" t="s">
        <v>376</v>
      </c>
      <c r="D21" s="1">
        <f>IF(Tutelle!H7="",0,IF(Tutelle!H7&lt;=DATE(Acceuil!P12,6,30),1,0))</f>
        <v>1</v>
      </c>
    </row>
    <row r="22" spans="1:4" ht="27.95" customHeight="1" x14ac:dyDescent="0.25">
      <c r="A22" s="239"/>
      <c r="B22" s="1">
        <v>7</v>
      </c>
      <c r="C22" s="119" t="s">
        <v>377</v>
      </c>
      <c r="D22" s="1">
        <f>(Récapitulatif!C42-Récapitulatif!C41)/Récapitulatif!C41</f>
        <v>0.16924576923076923</v>
      </c>
    </row>
    <row r="23" spans="1:4" ht="27.95" customHeight="1" x14ac:dyDescent="0.25">
      <c r="A23" s="239"/>
      <c r="B23" s="1">
        <v>8</v>
      </c>
      <c r="C23" s="120" t="s">
        <v>378</v>
      </c>
      <c r="D23" s="1">
        <f>Récapitulatif!C43/Récapitulatif!C35</f>
        <v>0.54606654812707445</v>
      </c>
    </row>
    <row r="24" spans="1:4" ht="27.95" customHeight="1" x14ac:dyDescent="0.25">
      <c r="A24" s="239"/>
      <c r="B24" s="1">
        <v>9</v>
      </c>
      <c r="C24" s="119" t="s">
        <v>379</v>
      </c>
      <c r="D24" s="1">
        <f>Récapitulatif!C50/Récapitulatif!C46</f>
        <v>1.9024970273483946E-2</v>
      </c>
    </row>
    <row r="25" spans="1:4" ht="27.95" customHeight="1" x14ac:dyDescent="0.25">
      <c r="A25" s="239"/>
      <c r="B25" s="1">
        <v>10</v>
      </c>
      <c r="C25" s="122" t="s">
        <v>380</v>
      </c>
      <c r="D25" s="1">
        <f>(Récapitulatif!C47+Récapitulatif!D48)/2</f>
        <v>1</v>
      </c>
    </row>
    <row r="26" spans="1:4" ht="27.95" customHeight="1" x14ac:dyDescent="0.25">
      <c r="A26" s="239"/>
      <c r="B26" s="1">
        <v>11</v>
      </c>
      <c r="C26" s="119" t="s">
        <v>381</v>
      </c>
      <c r="D26" s="1">
        <f>Récapitulatif!C49/Récapitulatif!C46</f>
        <v>1</v>
      </c>
    </row>
    <row r="27" spans="1:4" ht="27.95" customHeight="1" x14ac:dyDescent="0.25">
      <c r="A27" s="239" t="s">
        <v>382</v>
      </c>
      <c r="B27" s="1">
        <v>1</v>
      </c>
      <c r="C27" s="119" t="s">
        <v>383</v>
      </c>
      <c r="D27" s="1">
        <f>((Récapitulatif!C51/Récapitulatif!C2)+Récapitulatif!C52)/2</f>
        <v>0.875</v>
      </c>
    </row>
    <row r="28" spans="1:4" ht="27.95" customHeight="1" x14ac:dyDescent="0.25">
      <c r="A28" s="239"/>
      <c r="B28" s="1">
        <v>2</v>
      </c>
      <c r="C28" s="120" t="s">
        <v>384</v>
      </c>
      <c r="D28" s="1">
        <f>Récapitulatif!C53/Récapitulatif!C54</f>
        <v>1</v>
      </c>
    </row>
    <row r="29" spans="1:4" ht="27.95" customHeight="1" x14ac:dyDescent="0.25">
      <c r="A29" s="239"/>
      <c r="B29" s="1">
        <v>3</v>
      </c>
      <c r="C29" s="119" t="s">
        <v>385</v>
      </c>
      <c r="D29" s="1">
        <f>Récapitulatif!C55/Récapitulatif!C56</f>
        <v>0.3125</v>
      </c>
    </row>
    <row r="30" spans="1:4" ht="27.95" customHeight="1" x14ac:dyDescent="0.25">
      <c r="A30" s="239"/>
      <c r="B30" s="1">
        <v>4</v>
      </c>
      <c r="C30" s="120" t="s">
        <v>386</v>
      </c>
      <c r="D30" s="1">
        <f>(Récapitulatif!C57+Récapitulatif!C58)/2</f>
        <v>1</v>
      </c>
    </row>
    <row r="31" spans="1:4" ht="27.95" customHeight="1" x14ac:dyDescent="0.25">
      <c r="A31" s="239"/>
      <c r="B31" s="1">
        <v>5</v>
      </c>
      <c r="C31" s="119" t="s">
        <v>387</v>
      </c>
      <c r="D31" s="1">
        <f>(Récapitulatif!D59+Récapitulatif!D60)/2</f>
        <v>0.75</v>
      </c>
    </row>
    <row r="32" spans="1:4" ht="27.95" customHeight="1" x14ac:dyDescent="0.25">
      <c r="A32" s="239" t="s">
        <v>388</v>
      </c>
      <c r="B32" s="1">
        <v>1</v>
      </c>
      <c r="C32" s="119" t="s">
        <v>389</v>
      </c>
      <c r="D32" s="1">
        <f>Récapitulatif!C61</f>
        <v>1</v>
      </c>
    </row>
    <row r="33" spans="1:4" ht="27.95" customHeight="1" x14ac:dyDescent="0.25">
      <c r="A33" s="239"/>
      <c r="B33" s="1">
        <v>2</v>
      </c>
      <c r="C33" s="123" t="s">
        <v>390</v>
      </c>
      <c r="D33" s="1">
        <f>(Récapitulatif!C62+(Récapitulatif!C64/Récapitulatif!C63))/2</f>
        <v>0.93550277358698009</v>
      </c>
    </row>
    <row r="34" spans="1:4" ht="27.95" customHeight="1" x14ac:dyDescent="0.25">
      <c r="A34" s="239"/>
      <c r="B34" s="1">
        <v>3</v>
      </c>
      <c r="C34" s="119" t="s">
        <v>391</v>
      </c>
      <c r="D34" s="1">
        <f>Récapitulatif!C65</f>
        <v>5</v>
      </c>
    </row>
    <row r="35" spans="1:4" ht="27.95" customHeight="1" x14ac:dyDescent="0.25">
      <c r="A35" s="239"/>
      <c r="B35" s="1">
        <v>4</v>
      </c>
      <c r="C35" s="120" t="s">
        <v>392</v>
      </c>
      <c r="D35" s="1">
        <f>(Récapitulatif!C66-Récapitulatif!C67)/Récapitulatif!C67</f>
        <v>0.1111111111111111</v>
      </c>
    </row>
    <row r="36" spans="1:4" ht="27.95" customHeight="1" x14ac:dyDescent="0.25">
      <c r="A36" s="239"/>
      <c r="B36" s="1">
        <v>5</v>
      </c>
      <c r="C36" s="119" t="s">
        <v>393</v>
      </c>
      <c r="D36" s="1">
        <f>((Récapitulatif!C69/Récapitulatif!C68)+(Récapitulatif!C71/Récapitulatif!C70))/2</f>
        <v>1</v>
      </c>
    </row>
    <row r="37" spans="1:4" ht="27.95" customHeight="1" x14ac:dyDescent="0.25">
      <c r="A37" s="239"/>
      <c r="B37" s="1">
        <v>6</v>
      </c>
      <c r="C37" s="120" t="s">
        <v>394</v>
      </c>
      <c r="D37" s="1">
        <f>Récapitulatif!C72</f>
        <v>1</v>
      </c>
    </row>
    <row r="38" spans="1:4" ht="27.95" customHeight="1" x14ac:dyDescent="0.25">
      <c r="A38" s="239"/>
      <c r="B38" s="1">
        <v>7</v>
      </c>
      <c r="C38" s="119" t="s">
        <v>395</v>
      </c>
      <c r="D38" s="1">
        <f>(Récapitulatif!C75+Récapitulatif!C76)/2</f>
        <v>0</v>
      </c>
    </row>
    <row r="39" spans="1:4" ht="27.95" customHeight="1" x14ac:dyDescent="0.25">
      <c r="A39" s="239"/>
      <c r="B39" s="1">
        <v>8</v>
      </c>
      <c r="C39" s="120" t="s">
        <v>396</v>
      </c>
      <c r="D39" s="1">
        <f>IF(Récapitulatif!C45=0,0,Récapitulatif!C44/Récapitulatif!C45)</f>
        <v>0</v>
      </c>
    </row>
    <row r="40" spans="1:4" ht="27.95" customHeight="1" x14ac:dyDescent="0.25">
      <c r="A40" s="239"/>
      <c r="B40" s="1">
        <v>9</v>
      </c>
      <c r="C40" s="119" t="s">
        <v>397</v>
      </c>
      <c r="D40" s="1">
        <f>Récapitulatif!D77</f>
        <v>1</v>
      </c>
    </row>
    <row r="41" spans="1:4" ht="27.95" customHeight="1" x14ac:dyDescent="0.25">
      <c r="A41" s="239" t="s">
        <v>398</v>
      </c>
      <c r="B41" s="1">
        <v>1</v>
      </c>
      <c r="C41" s="124" t="s">
        <v>399</v>
      </c>
      <c r="D41" s="1" t="e">
        <f>((Récapitulatif!C78/Récapitulatif!C79)+(Récapitulatif!C80/Récapitulatif!C81))/2</f>
        <v>#DIV/0!</v>
      </c>
    </row>
    <row r="42" spans="1:4" ht="27.95" customHeight="1" x14ac:dyDescent="0.25">
      <c r="A42" s="239"/>
      <c r="B42" s="1">
        <v>2</v>
      </c>
      <c r="C42" s="123" t="s">
        <v>400</v>
      </c>
      <c r="D42" s="1">
        <f>IF(Récapitulatif!C83=0,0,Récapitulatif!C82/Récapitulatif!C83)</f>
        <v>0.96031746031746035</v>
      </c>
    </row>
    <row r="43" spans="1:4" ht="27.95" customHeight="1" x14ac:dyDescent="0.25">
      <c r="A43" s="239"/>
      <c r="B43" s="1">
        <v>3</v>
      </c>
      <c r="C43" s="124" t="s">
        <v>401</v>
      </c>
      <c r="D43" s="1">
        <f>SUM(Récapitulatif!C84:C86)/3</f>
        <v>0.66666666666666663</v>
      </c>
    </row>
    <row r="44" spans="1:4" ht="27.95" customHeight="1" x14ac:dyDescent="0.25">
      <c r="A44" s="239"/>
      <c r="B44" s="1">
        <v>4</v>
      </c>
      <c r="C44" s="123" t="s">
        <v>402</v>
      </c>
      <c r="D44" s="1">
        <f>SUM(Récapitulatif!C87:C89)/3</f>
        <v>1</v>
      </c>
    </row>
    <row r="45" spans="1:4" ht="27.95" customHeight="1" x14ac:dyDescent="0.25">
      <c r="A45" s="239"/>
      <c r="B45" s="1">
        <v>5</v>
      </c>
      <c r="C45" s="124" t="s">
        <v>403</v>
      </c>
      <c r="D45" s="1">
        <f>(Récapitulatif!E91+Récapitulatif!F91)/2</f>
        <v>0.6607142857142857</v>
      </c>
    </row>
  </sheetData>
  <sheetProtection formatCells="0" formatColumns="0" formatRows="0" insertColumns="0" insertRows="0" insertHyperlinks="0" deleteColumns="0" deleteRows="0" sort="0" autoFilter="0" pivotTables="0"/>
  <mergeCells count="5">
    <mergeCell ref="A1:A15"/>
    <mergeCell ref="A16:A26"/>
    <mergeCell ref="A27:A31"/>
    <mergeCell ref="A32:A40"/>
    <mergeCell ref="A41:A45"/>
  </mergeCells>
  <pageMargins left="0.69930555555555995" right="0.69930555555555995"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le2"/>
  <dimension ref="A1:Y5"/>
  <sheetViews>
    <sheetView tabSelected="1" zoomScaleNormal="100" workbookViewId="0">
      <selection activeCell="D5" sqref="D5"/>
    </sheetView>
  </sheetViews>
  <sheetFormatPr baseColWidth="10" defaultColWidth="0" defaultRowHeight="15.75" zeroHeight="1" x14ac:dyDescent="0.25"/>
  <cols>
    <col min="1" max="14" width="18.7109375" style="63" customWidth="1"/>
    <col min="15" max="16" width="13.85546875" style="96" hidden="1" customWidth="1"/>
    <col min="17" max="17" width="15.42578125" style="96" hidden="1" customWidth="1"/>
    <col min="18" max="18" width="16.85546875" style="96" hidden="1" customWidth="1"/>
    <col min="19" max="19" width="15.85546875" style="96" hidden="1" customWidth="1"/>
    <col min="20" max="20" width="16.42578125" style="96" hidden="1" customWidth="1"/>
    <col min="21" max="21" width="16.140625" style="96" hidden="1" customWidth="1"/>
    <col min="22" max="22" width="18.140625" style="96" hidden="1" customWidth="1"/>
    <col min="23" max="24" width="0" style="96" hidden="1"/>
    <col min="25" max="25" width="9.85546875" style="96" hidden="1" customWidth="1"/>
  </cols>
  <sheetData>
    <row r="1" spans="1:24" s="95" customFormat="1" ht="26.1" customHeight="1" x14ac:dyDescent="0.25">
      <c r="A1" s="93" t="s">
        <v>19</v>
      </c>
      <c r="B1" s="93"/>
      <c r="C1" s="93"/>
      <c r="D1" s="93"/>
      <c r="E1" s="93"/>
      <c r="F1" s="93"/>
      <c r="G1" s="93"/>
      <c r="H1" s="93"/>
      <c r="I1" s="93"/>
      <c r="J1" s="93"/>
      <c r="K1" s="93"/>
      <c r="L1" s="93"/>
      <c r="M1" s="93"/>
      <c r="N1" s="93"/>
    </row>
    <row r="2" spans="1:24" ht="35.25" customHeight="1" x14ac:dyDescent="0.25">
      <c r="A2" s="150" t="s">
        <v>20</v>
      </c>
      <c r="B2" s="151"/>
      <c r="C2" s="152"/>
      <c r="D2" s="150" t="s">
        <v>21</v>
      </c>
      <c r="E2" s="151"/>
      <c r="F2" s="151"/>
      <c r="G2" s="151"/>
      <c r="H2" s="151"/>
      <c r="I2" s="151"/>
      <c r="J2" s="152"/>
      <c r="K2" s="150" t="s">
        <v>22</v>
      </c>
      <c r="L2" s="151"/>
      <c r="M2" s="151"/>
      <c r="N2" s="152"/>
    </row>
    <row r="3" spans="1:24" ht="25.5" customHeight="1" x14ac:dyDescent="0.25">
      <c r="A3" s="153" t="s">
        <v>23</v>
      </c>
      <c r="B3" s="153" t="s">
        <v>24</v>
      </c>
      <c r="C3" s="153" t="s">
        <v>25</v>
      </c>
      <c r="D3" s="153" t="s">
        <v>26</v>
      </c>
      <c r="E3" s="153"/>
      <c r="F3" s="153"/>
      <c r="G3" s="153" t="s">
        <v>27</v>
      </c>
      <c r="H3" s="153" t="s">
        <v>28</v>
      </c>
      <c r="I3" s="154" t="s">
        <v>29</v>
      </c>
      <c r="J3" s="154" t="s">
        <v>30</v>
      </c>
      <c r="K3" s="154" t="s">
        <v>31</v>
      </c>
      <c r="L3" s="153" t="s">
        <v>32</v>
      </c>
      <c r="M3" s="154" t="s">
        <v>33</v>
      </c>
      <c r="N3" s="156" t="s">
        <v>34</v>
      </c>
    </row>
    <row r="4" spans="1:24" ht="82.5" customHeight="1" x14ac:dyDescent="0.25">
      <c r="A4" s="154"/>
      <c r="B4" s="154"/>
      <c r="C4" s="154"/>
      <c r="D4" s="75" t="s">
        <v>35</v>
      </c>
      <c r="E4" s="75" t="s">
        <v>36</v>
      </c>
      <c r="F4" s="75" t="s">
        <v>37</v>
      </c>
      <c r="G4" s="154"/>
      <c r="H4" s="154"/>
      <c r="I4" s="155"/>
      <c r="J4" s="155"/>
      <c r="K4" s="155"/>
      <c r="L4" s="154"/>
      <c r="M4" s="155"/>
      <c r="N4" s="157"/>
    </row>
    <row r="5" spans="1:24" s="97" customFormat="1" ht="42.95" customHeight="1" x14ac:dyDescent="0.25">
      <c r="A5" s="138">
        <v>821264996</v>
      </c>
      <c r="B5" s="128">
        <v>42180000</v>
      </c>
      <c r="C5" s="128">
        <v>926483654</v>
      </c>
      <c r="D5" s="128">
        <v>22500000</v>
      </c>
      <c r="E5" s="128">
        <v>0</v>
      </c>
      <c r="F5" s="128">
        <v>784472402</v>
      </c>
      <c r="G5" s="140">
        <v>114518214</v>
      </c>
      <c r="H5" s="140">
        <v>9696370</v>
      </c>
      <c r="I5" s="140">
        <v>23033087</v>
      </c>
      <c r="J5" s="128">
        <v>806972402</v>
      </c>
      <c r="K5" s="128">
        <v>52000000</v>
      </c>
      <c r="L5" s="128">
        <v>60800780</v>
      </c>
      <c r="M5" s="128">
        <v>800000</v>
      </c>
      <c r="N5" s="94"/>
      <c r="O5" s="96"/>
      <c r="P5" s="96"/>
      <c r="Q5" s="96"/>
      <c r="R5" s="96"/>
      <c r="S5" s="96"/>
      <c r="T5" s="96"/>
      <c r="U5" s="96"/>
      <c r="V5" s="96"/>
      <c r="W5" s="96"/>
      <c r="X5" s="96"/>
    </row>
  </sheetData>
  <sheetProtection password="E2ED" sheet="1" objects="1" scenarios="1" formatColumns="0" formatRows="0" insertHyperlinks="0" autoFilter="0" pivotTables="0"/>
  <mergeCells count="15">
    <mergeCell ref="A2:C2"/>
    <mergeCell ref="D2:J2"/>
    <mergeCell ref="K2:N2"/>
    <mergeCell ref="D3:F3"/>
    <mergeCell ref="A3:A4"/>
    <mergeCell ref="B3:B4"/>
    <mergeCell ref="C3:C4"/>
    <mergeCell ref="G3:G4"/>
    <mergeCell ref="H3:H4"/>
    <mergeCell ref="I3:I4"/>
    <mergeCell ref="J3:J4"/>
    <mergeCell ref="K3:K4"/>
    <mergeCell ref="L3:L4"/>
    <mergeCell ref="M3:M4"/>
    <mergeCell ref="N3:N4"/>
  </mergeCells>
  <dataValidations count="12">
    <dataValidation type="decimal" operator="greaterThanOrEqual" allowBlank="1" showInputMessage="1" showErrorMessage="1" errorTitle="Erreur de saisie" error="Vous devez entrer un nombre" prompt="Le montant total du budget équilibré. Confère dernier bugdet voté dans l'année. Mode de calcul: (Recettes fonctionnement + recettes investissement) - montant du report ou virement de l'éxédent de recette de fonctionnement" sqref="A5" xr:uid="{00000000-0002-0000-0100-000000000000}">
      <formula1>0</formula1>
    </dataValidation>
    <dataValidation type="decimal" operator="lessThanOrEqual" allowBlank="1" showInputMessage="1" showErrorMessage="1" errorTitle="Erreur de saisie" error="Vous devez entrer un nombre" prompt="Mode de calcul: Impôts et taxes +Taxes d'enlèvement des ordures" sqref="B5" xr:uid="{00000000-0002-0000-0100-000001000000}">
      <formula1>A5</formula1>
    </dataValidation>
    <dataValidation type="decimal" operator="greaterThanOrEqual" allowBlank="1" showInputMessage="1" showErrorMessage="1" errorTitle="Erreur de saisie" error="Vous devez entrer un nombre" sqref="C5 J5 F5:G5" xr:uid="{00000000-0002-0000-0100-000002000000}">
      <formula1>0</formula1>
    </dataValidation>
    <dataValidation type="decimal" operator="greaterThanOrEqual" allowBlank="1" showInputMessage="1" showErrorMessage="1" errorTitle="Erreur de saisie" error="Vous devez entrer un nombre" prompt="Montant du report ou virement de l'éxédent de recette de fonctionnement" sqref="D5" xr:uid="{00000000-0002-0000-0100-000003000000}">
      <formula1>0</formula1>
    </dataValidation>
    <dataValidation type="decimal" operator="greaterThanOrEqual" allowBlank="1" showInputMessage="1" showErrorMessage="1" errorTitle="Erreur de saisie" error="Vous devez entrer un nombre" prompt="Article 1417 (organismes internationaux)" sqref="E5" xr:uid="{00000000-0002-0000-0100-000004000000}">
      <formula1>0</formula1>
    </dataValidation>
    <dataValidation type="decimal" operator="lessThanOrEqual" allowBlank="1" showInputMessage="1" showErrorMessage="1" errorTitle="Erreur de saisie" error="Vous devez entrer un nombre" prompt="Mode de calcul: articles 624 (entretien, réparation et maintenance)+625(prime d'assurance)" sqref="H5" xr:uid="{00000000-0002-0000-0100-000007000000}">
      <formula1>D5+E5+F5</formula1>
    </dataValidation>
    <dataValidation type="decimal" operator="greaterThanOrEqual" allowBlank="1" showInputMessage="1" showErrorMessage="1" errorTitle="Erreur de saisie" error="Vous devez entrer un nombre" prompt="Mode de calcul: Impôts et taxes +Taxes d'enlèvement des ordures" sqref="I5" xr:uid="{00000000-0002-0000-0100-000008000000}">
      <formula1>0</formula1>
    </dataValidation>
    <dataValidation type="decimal" operator="greaterThanOrEqual" allowBlank="1" showInputMessage="1" showErrorMessage="1" errorTitle="Erreur de saisie" error="Vous devez entrer un nombre" prompt="Mode de calcul: Total recette fonctionnement - les subventions (chapitre 74)- montant du report ou virement de l'éxédent de recette de fonctionnement" sqref="K5:L5" xr:uid="{00000000-0002-0000-0100-00000A000000}">
      <formula1>0</formula1>
    </dataValidation>
    <dataValidation type="decimal" operator="greaterThanOrEqual" allowBlank="1" showInputMessage="1" showErrorMessage="1" errorTitle="Erreur de saisie" error="Vous devez entrer un nombre" prompt="Chapitre 635" sqref="M5" xr:uid="{00000000-0002-0000-0100-00000C000000}">
      <formula1>0</formula1>
    </dataValidation>
    <dataValidation type="decimal" operator="greaterThanOrEqual" allowBlank="1" showInputMessage="1" showErrorMessage="1" errorTitle="Erreur de saisie" error="Vous devez entrer un nombre" prompt="ce montant concerne l'Intercommunalité et Associations de communes" sqref="N5" xr:uid="{00000000-0002-0000-0100-00000D000000}">
      <formula1>M5</formula1>
    </dataValidation>
    <dataValidation allowBlank="1" showInputMessage="1" showErrorMessage="1" errorTitle="Erreur de saisie" promptTitle="Choix" sqref="O5 U5:X5 R5" xr:uid="{00000000-0002-0000-0100-00000E000000}"/>
    <dataValidation type="date" operator="greaterThanOrEqual" allowBlank="1" showInputMessage="1" showErrorMessage="1" errorTitle="Erreur de saisie" error="Vous devez entrer une date correcte" promptTitle="Date" prompt="jj/mm/aaaa" sqref="S5:T5 P5:Q5" xr:uid="{00000000-0002-0000-0100-00000F000000}">
      <formula1>43435</formula1>
    </dataValidation>
  </dataValidations>
  <hyperlinks>
    <hyperlink ref="A1" location="Acceuil!A1" display="Retour à l'accueil" xr:uid="{00000000-0004-0000-0100-000000000000}"/>
  </hyperlinks>
  <pageMargins left="0.69930555555555995" right="0.6993055555555599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le3"/>
  <dimension ref="A1:J9"/>
  <sheetViews>
    <sheetView workbookViewId="0">
      <selection activeCell="C6" sqref="C6"/>
    </sheetView>
  </sheetViews>
  <sheetFormatPr baseColWidth="10" defaultColWidth="0" defaultRowHeight="15" zeroHeight="1" x14ac:dyDescent="0.25"/>
  <cols>
    <col min="1" max="1" width="17.7109375" customWidth="1"/>
    <col min="2" max="2" width="19.5703125" customWidth="1"/>
    <col min="3" max="3" width="22" customWidth="1"/>
    <col min="4" max="4" width="23.7109375" customWidth="1"/>
    <col min="5" max="5" width="21.7109375" customWidth="1"/>
    <col min="6" max="6" width="29.42578125" customWidth="1"/>
    <col min="10" max="10" width="10.85546875" hidden="1" customWidth="1"/>
  </cols>
  <sheetData>
    <row r="1" spans="1:9" ht="21" customHeight="1" x14ac:dyDescent="0.25">
      <c r="A1" s="158" t="s">
        <v>19</v>
      </c>
      <c r="B1" s="158"/>
      <c r="C1" s="158"/>
      <c r="D1" s="158"/>
      <c r="E1" s="158"/>
      <c r="F1" s="158"/>
    </row>
    <row r="2" spans="1:9" ht="35.1" customHeight="1" x14ac:dyDescent="0.25">
      <c r="A2" s="159" t="s">
        <v>38</v>
      </c>
      <c r="B2" s="160"/>
      <c r="C2" s="160"/>
      <c r="D2" s="160"/>
      <c r="E2" s="160"/>
      <c r="F2" s="160"/>
    </row>
    <row r="3" spans="1:9" s="28" customFormat="1" ht="26.1" customHeight="1" x14ac:dyDescent="0.3">
      <c r="A3" s="161" t="s">
        <v>39</v>
      </c>
      <c r="B3" s="161"/>
      <c r="C3" s="161"/>
      <c r="D3" s="98">
        <v>4</v>
      </c>
      <c r="E3" s="162"/>
      <c r="F3" s="163"/>
    </row>
    <row r="4" spans="1:9" s="28" customFormat="1" ht="27.95" customHeight="1" x14ac:dyDescent="0.3">
      <c r="A4" s="161" t="s">
        <v>40</v>
      </c>
      <c r="B4" s="161"/>
      <c r="C4" s="161"/>
      <c r="D4" s="111">
        <v>9</v>
      </c>
      <c r="E4" s="164"/>
      <c r="F4" s="165"/>
    </row>
    <row r="5" spans="1:9" ht="45.95" customHeight="1" x14ac:dyDescent="0.25">
      <c r="A5" s="102" t="s">
        <v>41</v>
      </c>
      <c r="B5" s="92" t="s">
        <v>42</v>
      </c>
      <c r="C5" s="91" t="s">
        <v>43</v>
      </c>
      <c r="D5" s="90" t="s">
        <v>44</v>
      </c>
      <c r="E5" s="90" t="s">
        <v>45</v>
      </c>
      <c r="F5" s="90" t="s">
        <v>46</v>
      </c>
      <c r="H5" s="113" t="s">
        <v>47</v>
      </c>
      <c r="I5" s="113" t="s">
        <v>48</v>
      </c>
    </row>
    <row r="6" spans="1:9" ht="36.950000000000003" customHeight="1" x14ac:dyDescent="0.25">
      <c r="A6" s="99" t="s">
        <v>49</v>
      </c>
      <c r="B6" s="100">
        <v>7</v>
      </c>
      <c r="C6" s="103">
        <v>43532</v>
      </c>
      <c r="D6" s="103">
        <v>43536</v>
      </c>
      <c r="E6" s="103">
        <v>43536</v>
      </c>
      <c r="F6" s="101" t="s">
        <v>405</v>
      </c>
      <c r="H6">
        <f>IF(OR(D6="",E6=""),-1,DATEDIF(D6,E6,"d"))</f>
        <v>0</v>
      </c>
      <c r="I6">
        <f>IF(OR(H6&lt;0,H6&gt;8),0,1)</f>
        <v>1</v>
      </c>
    </row>
    <row r="7" spans="1:9" ht="36.950000000000003" customHeight="1" x14ac:dyDescent="0.25">
      <c r="A7" s="99" t="s">
        <v>50</v>
      </c>
      <c r="B7" s="100">
        <v>7</v>
      </c>
      <c r="C7" s="103">
        <v>43641</v>
      </c>
      <c r="D7" s="103">
        <v>43643</v>
      </c>
      <c r="E7" s="103">
        <v>43643</v>
      </c>
      <c r="F7" s="101" t="s">
        <v>405</v>
      </c>
      <c r="H7">
        <f>IF(OR(D7="",E7=""),-1,DATEDIF(D7,E7,"d"))</f>
        <v>0</v>
      </c>
      <c r="I7">
        <f>IF(OR(H7&lt;0,H7&gt;8),0,1)</f>
        <v>1</v>
      </c>
    </row>
    <row r="8" spans="1:9" ht="36.950000000000003" customHeight="1" x14ac:dyDescent="0.25">
      <c r="A8" s="99" t="s">
        <v>51</v>
      </c>
      <c r="B8" s="100">
        <v>7</v>
      </c>
      <c r="C8" s="103">
        <v>43733</v>
      </c>
      <c r="D8" s="103">
        <v>43735</v>
      </c>
      <c r="E8" s="103">
        <v>43765</v>
      </c>
      <c r="F8" s="101" t="s">
        <v>405</v>
      </c>
      <c r="H8">
        <f>IF(OR(D8="",E8=""),-1,DATEDIF(D8,E8,"d"))</f>
        <v>30</v>
      </c>
      <c r="I8">
        <f>IF(OR(H8&lt;0,H8&gt;8),0,1)</f>
        <v>0</v>
      </c>
    </row>
    <row r="9" spans="1:9" ht="36.950000000000003" customHeight="1" x14ac:dyDescent="0.25">
      <c r="A9" s="99" t="s">
        <v>52</v>
      </c>
      <c r="B9" s="100">
        <v>8</v>
      </c>
      <c r="C9" s="103">
        <v>43795</v>
      </c>
      <c r="D9" s="103">
        <v>43797</v>
      </c>
      <c r="E9" s="103">
        <v>43797</v>
      </c>
      <c r="F9" s="101" t="s">
        <v>405</v>
      </c>
      <c r="H9">
        <f>IF(OR(D9="",E9=""),-1,DATEDIF(D9,E9,"d"))</f>
        <v>0</v>
      </c>
      <c r="I9">
        <f>IF(OR(H9&lt;0,H9&gt;8),0,1)</f>
        <v>1</v>
      </c>
    </row>
  </sheetData>
  <sheetProtection password="E2ED" sheet="1" objects="1" scenarios="1" formatColumns="0" formatRows="0" insertHyperlinks="0" autoFilter="0" pivotTables="0"/>
  <mergeCells count="5">
    <mergeCell ref="A1:F1"/>
    <mergeCell ref="A2:F2"/>
    <mergeCell ref="A3:C3"/>
    <mergeCell ref="E3:F4"/>
    <mergeCell ref="A4:C4"/>
  </mergeCells>
  <dataValidations count="7">
    <dataValidation type="whole" operator="lessThanOrEqual" allowBlank="1" showInputMessage="1" showErrorMessage="1" errorTitle="Erreur de saisie" error="Le nombre d'élus présents ne peut pas dépasser le nombre d'élus du conseil communal" sqref="B6:B9" xr:uid="{00000000-0002-0000-0200-000000000000}">
      <formula1>$D$4</formula1>
    </dataValidation>
    <dataValidation type="date" allowBlank="1" showDropDown="1" showInputMessage="1" showErrorMessage="1" errorTitle="Erreur de saisie" error="Vous devez entrer une date correcte" promptTitle="Date" prompt="jj/mm/aaaa" sqref="C6:C9" xr:uid="{00000000-0002-0000-0200-000001000000}">
      <formula1>43466</formula1>
      <formula2>43830</formula2>
    </dataValidation>
    <dataValidation type="date" operator="greaterThanOrEqual" allowBlank="1" showInputMessage="1" showErrorMessage="1" errorTitle="Erreur de saisie" error="La date de fin de session doit être supérieure à la date de début de session" promptTitle="Date" prompt="jj/mm/aaaa" sqref="D6:D9" xr:uid="{00000000-0002-0000-0200-000002000000}">
      <formula1>C6</formula1>
    </dataValidation>
    <dataValidation type="list" allowBlank="1" showInputMessage="1" showErrorMessage="1" errorTitle="Erreur de saisie" error="Vous devez choisir un nombre dans la liste déroulante" promptTitle="Nombre de réunions" prompt="Faites un choix dans la liste déroulante" sqref="D3" xr:uid="{00000000-0002-0000-0200-000003000000}">
      <formula1>"0,1,2,3,4,5,6,7,8,9,10,11,12"</formula1>
    </dataValidation>
    <dataValidation type="whole" operator="greaterThan" allowBlank="1" showInputMessage="1" showErrorMessage="1" errorTitle="Erreur" error="Il doit y avoir au moins un membre dans le conseil communal" sqref="D4" xr:uid="{00000000-0002-0000-0200-000004000000}">
      <formula1>0</formula1>
    </dataValidation>
    <dataValidation type="date" operator="greaterThanOrEqual" allowBlank="1" showInputMessage="1" showErrorMessage="1" errorTitle="Erreur de saisie" error="La date d'affichage du relevé de session doit intervenir à la fin de la session" promptTitle="Date" prompt="jj/mm/aaaa" sqref="E6:E9" xr:uid="{00000000-0002-0000-0200-000005000000}">
      <formula1>D6</formula1>
    </dataValidation>
    <dataValidation type="list" allowBlank="1" showInputMessage="1" showErrorMessage="1" errorTitle="Erreur de saisie" error="Veuillez choisir une valeur dans la liste déroulante" promptTitle="Choix" prompt="Choisissez une valeur dans la liste déroulante" sqref="F6:F9" xr:uid="{00000000-0002-0000-0200-000006000000}">
      <formula1>"OUI,NON"</formula1>
    </dataValidation>
  </dataValidations>
  <hyperlinks>
    <hyperlink ref="A1" location="Acceuil!A1" display="Retour à l'accueil" xr:uid="{00000000-0004-0000-0200-000000000000}"/>
    <hyperlink ref="B1" location="Acceuil!A1" display="Acceuil!A1" xr:uid="{00000000-0004-0000-0200-000001000000}"/>
    <hyperlink ref="C1" location="Acceuil!A1" display="Acceuil!A1" xr:uid="{00000000-0004-0000-0200-000002000000}"/>
    <hyperlink ref="D1" location="Acceuil!A1" display="Acceuil!A1" xr:uid="{00000000-0004-0000-0200-000003000000}"/>
    <hyperlink ref="E1" location="Acceuil!A1" display="Acceuil!A1" xr:uid="{00000000-0004-0000-0200-000004000000}"/>
    <hyperlink ref="F1" location="Acceuil!A1" display="Acceuil!A1"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le4"/>
  <dimension ref="A1:J21"/>
  <sheetViews>
    <sheetView workbookViewId="0">
      <pane ySplit="2" topLeftCell="A3" activePane="bottomLeft" state="frozen"/>
      <selection pane="bottomLeft" activeCell="B5" sqref="B5"/>
    </sheetView>
  </sheetViews>
  <sheetFormatPr baseColWidth="10" defaultColWidth="0" defaultRowHeight="15" zeroHeight="1" x14ac:dyDescent="0.25"/>
  <cols>
    <col min="1" max="1" width="23.7109375" bestFit="1" customWidth="1"/>
    <col min="2" max="2" width="39" style="27" customWidth="1"/>
    <col min="3" max="3" width="10.85546875" hidden="1" customWidth="1"/>
    <col min="10" max="10" width="9.85546875" hidden="1" customWidth="1"/>
  </cols>
  <sheetData>
    <row r="1" spans="1:9" s="17" customFormat="1" ht="26.1" customHeight="1" x14ac:dyDescent="0.35">
      <c r="A1" s="166" t="s">
        <v>19</v>
      </c>
      <c r="B1" s="166"/>
      <c r="C1" s="104"/>
      <c r="D1" s="104"/>
      <c r="E1" s="104"/>
      <c r="F1" s="104"/>
      <c r="G1" s="104"/>
      <c r="H1" s="104"/>
      <c r="I1" s="104"/>
    </row>
    <row r="2" spans="1:9" ht="57.95" customHeight="1" x14ac:dyDescent="0.25">
      <c r="A2" s="14" t="s">
        <v>53</v>
      </c>
      <c r="B2" s="14" t="s">
        <v>54</v>
      </c>
    </row>
    <row r="3" spans="1:9" ht="18.95" customHeight="1" x14ac:dyDescent="0.3">
      <c r="A3" s="28" t="s">
        <v>55</v>
      </c>
      <c r="B3" s="29">
        <v>4</v>
      </c>
    </row>
    <row r="4" spans="1:9" ht="18.95" customHeight="1" x14ac:dyDescent="0.3">
      <c r="A4" s="28" t="s">
        <v>56</v>
      </c>
      <c r="B4" s="29">
        <v>4</v>
      </c>
    </row>
    <row r="5" spans="1:9" ht="18.95" customHeight="1" x14ac:dyDescent="0.3">
      <c r="A5" s="28" t="s">
        <v>57</v>
      </c>
      <c r="B5" s="29">
        <v>4</v>
      </c>
    </row>
    <row r="6" spans="1:9" ht="18.95" customHeight="1" x14ac:dyDescent="0.3">
      <c r="A6" s="28" t="s">
        <v>58</v>
      </c>
      <c r="B6" s="29">
        <v>4</v>
      </c>
    </row>
    <row r="7" spans="1:9" ht="18.95" customHeight="1" x14ac:dyDescent="0.3">
      <c r="A7" s="28" t="s">
        <v>6</v>
      </c>
      <c r="B7" s="29">
        <v>4</v>
      </c>
    </row>
    <row r="8" spans="1:9" ht="18.95" hidden="1" customHeight="1" x14ac:dyDescent="0.3">
      <c r="A8" s="28"/>
      <c r="B8" s="29"/>
    </row>
    <row r="9" spans="1:9" ht="18.95" hidden="1" customHeight="1" x14ac:dyDescent="0.3">
      <c r="A9" s="28"/>
      <c r="B9" s="29"/>
    </row>
    <row r="10" spans="1:9" ht="18.95" hidden="1" customHeight="1" x14ac:dyDescent="0.3">
      <c r="A10" s="28"/>
      <c r="B10" s="29"/>
    </row>
    <row r="11" spans="1:9" ht="18.95" hidden="1" customHeight="1" x14ac:dyDescent="0.3">
      <c r="A11" s="28"/>
      <c r="B11" s="29"/>
    </row>
    <row r="12" spans="1:9" ht="18.95" hidden="1" customHeight="1" x14ac:dyDescent="0.3">
      <c r="A12" s="28"/>
      <c r="B12" s="29"/>
    </row>
    <row r="13" spans="1:9" ht="18.95" hidden="1" customHeight="1" x14ac:dyDescent="0.3">
      <c r="A13" s="28"/>
      <c r="B13" s="29"/>
    </row>
    <row r="14" spans="1:9" ht="18.95" hidden="1" customHeight="1" x14ac:dyDescent="0.3">
      <c r="A14" s="28"/>
      <c r="B14" s="29"/>
    </row>
    <row r="15" spans="1:9" ht="18.95" hidden="1" customHeight="1" x14ac:dyDescent="0.3">
      <c r="A15" s="28"/>
      <c r="B15" s="29"/>
    </row>
    <row r="16" spans="1:9" ht="18.95" hidden="1" customHeight="1" x14ac:dyDescent="0.3">
      <c r="A16" s="28"/>
      <c r="B16" s="29"/>
    </row>
    <row r="17" spans="1:2" ht="18.95" hidden="1" customHeight="1" x14ac:dyDescent="0.3">
      <c r="A17" s="28"/>
      <c r="B17" s="29"/>
    </row>
    <row r="18" spans="1:2" ht="18.95" hidden="1" customHeight="1" x14ac:dyDescent="0.3">
      <c r="A18" s="28"/>
      <c r="B18" s="29"/>
    </row>
    <row r="19" spans="1:2" ht="18.95" hidden="1" customHeight="1" x14ac:dyDescent="0.3">
      <c r="A19" s="28"/>
      <c r="B19" s="29"/>
    </row>
    <row r="20" spans="1:2" ht="18.95" hidden="1" customHeight="1" x14ac:dyDescent="0.3">
      <c r="A20" s="28"/>
      <c r="B20" s="29"/>
    </row>
    <row r="21" spans="1:2" ht="18.95" hidden="1" customHeight="1" x14ac:dyDescent="0.3">
      <c r="A21" s="28"/>
      <c r="B21" s="29"/>
    </row>
  </sheetData>
  <sheetProtection sheet="1" objects="1" scenarios="1" formatColumns="0" formatRows="0" insertHyperlinks="0" autoFilter="0" pivotTables="0"/>
  <mergeCells count="1">
    <mergeCell ref="A1:B1"/>
  </mergeCells>
  <dataValidations count="4">
    <dataValidation type="whole" operator="lessThanOrEqual" allowBlank="1" showErrorMessage="1" errorTitle="Erreur de saisie" error="Vous devez entrer un nombre" sqref="B8:B10" xr:uid="{00000000-0002-0000-0300-000000000000}">
      <formula1>12</formula1>
    </dataValidation>
    <dataValidation type="whole" operator="greaterThanOrEqual" allowBlank="1" showErrorMessage="1" errorTitle="Erreur de saisie" error="Vous devez entrer un nombre" sqref="B11:B21 B7 B3" xr:uid="{00000000-0002-0000-0300-000001000000}">
      <formula1>0</formula1>
    </dataValidation>
    <dataValidation type="whole" operator="greaterThanOrEqual" allowBlank="1" showDropDown="1" showErrorMessage="1" errorTitle="Erreur de saisie" error="Vous devez entrer un nombre" sqref="B4:B6" xr:uid="{00000000-0002-0000-0300-000002000000}">
      <formula1>0</formula1>
    </dataValidation>
    <dataValidation type="whole" operator="greaterThanOrEqual" allowBlank="1" showInputMessage="1" showErrorMessage="1" errorTitle="Erreur de saisie" error="Vous devez entrer un nombre" sqref="B2" xr:uid="{00000000-0002-0000-0300-000005000000}">
      <formula1>0</formula1>
    </dataValidation>
  </dataValidations>
  <hyperlinks>
    <hyperlink ref="A1" location="Acceuil!A1" display="Retour à l'accueil" xr:uid="{00000000-0004-0000-0300-000000000000}"/>
  </hyperlinks>
  <pageMargins left="0.69930555555555995" right="0.69930555555555995"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le5">
    <tabColor rgb="FF00B050"/>
  </sheetPr>
  <dimension ref="A1:J164"/>
  <sheetViews>
    <sheetView zoomScale="70" zoomScaleNormal="70" workbookViewId="0">
      <pane xSplit="6" ySplit="4" topLeftCell="G5" activePane="bottomRight" state="frozen"/>
      <selection pane="topRight"/>
      <selection pane="bottomLeft"/>
      <selection pane="bottomRight" activeCell="C16" sqref="C16"/>
    </sheetView>
  </sheetViews>
  <sheetFormatPr baseColWidth="10" defaultColWidth="9.85546875" defaultRowHeight="15" zeroHeight="1" x14ac:dyDescent="0.25"/>
  <cols>
    <col min="1" max="2" width="23.7109375" bestFit="1" customWidth="1"/>
    <col min="3" max="3" width="30.7109375" style="27" customWidth="1"/>
    <col min="4" max="4" width="26.85546875" style="27" customWidth="1"/>
    <col min="5" max="5" width="24.42578125" style="27" customWidth="1"/>
    <col min="6" max="6" width="10.85546875" hidden="1" customWidth="1"/>
  </cols>
  <sheetData>
    <row r="1" spans="1:10" s="17" customFormat="1" ht="26.1" customHeight="1" x14ac:dyDescent="0.35">
      <c r="A1" s="158" t="s">
        <v>19</v>
      </c>
      <c r="B1" s="158"/>
      <c r="C1" s="158"/>
      <c r="D1" s="158"/>
      <c r="E1" s="158"/>
      <c r="F1" s="158"/>
      <c r="G1" s="158"/>
      <c r="H1" s="158"/>
      <c r="I1" s="158"/>
      <c r="J1" s="158"/>
    </row>
    <row r="2" spans="1:10" s="17" customFormat="1" ht="41.25" customHeight="1" x14ac:dyDescent="0.35">
      <c r="A2" s="171" t="s">
        <v>53</v>
      </c>
      <c r="B2" s="171" t="s">
        <v>59</v>
      </c>
      <c r="C2" s="171" t="s">
        <v>60</v>
      </c>
      <c r="D2" s="169" t="s">
        <v>61</v>
      </c>
      <c r="E2" s="170"/>
      <c r="F2" s="55"/>
      <c r="G2" s="55"/>
      <c r="H2" s="55"/>
      <c r="I2" s="55"/>
      <c r="J2" s="55"/>
    </row>
    <row r="3" spans="1:10" s="17" customFormat="1" ht="26.1" customHeight="1" x14ac:dyDescent="0.35">
      <c r="A3" s="171"/>
      <c r="B3" s="171"/>
      <c r="C3" s="171"/>
      <c r="D3" s="169" t="s">
        <v>62</v>
      </c>
      <c r="E3" s="170"/>
      <c r="F3" s="13"/>
      <c r="G3" s="13"/>
      <c r="H3" s="13"/>
      <c r="I3" s="13"/>
      <c r="J3" s="13"/>
    </row>
    <row r="4" spans="1:10" ht="39" customHeight="1" x14ac:dyDescent="0.25">
      <c r="A4" s="171"/>
      <c r="B4" s="171"/>
      <c r="C4" s="171"/>
      <c r="D4" s="56" t="s">
        <v>63</v>
      </c>
      <c r="E4" s="14" t="s">
        <v>64</v>
      </c>
    </row>
    <row r="5" spans="1:10" ht="18.95" customHeight="1" x14ac:dyDescent="0.3">
      <c r="A5" s="167" t="s">
        <v>55</v>
      </c>
      <c r="B5" s="28" t="s">
        <v>65</v>
      </c>
      <c r="C5" s="29">
        <v>4</v>
      </c>
      <c r="D5" s="29">
        <v>1</v>
      </c>
      <c r="E5" s="29">
        <v>1</v>
      </c>
    </row>
    <row r="6" spans="1:10" ht="18.95" customHeight="1" x14ac:dyDescent="0.3">
      <c r="A6" s="167"/>
      <c r="B6" s="28" t="s">
        <v>66</v>
      </c>
      <c r="C6" s="29">
        <v>0</v>
      </c>
      <c r="D6" s="29">
        <v>1</v>
      </c>
      <c r="E6" s="29">
        <v>1</v>
      </c>
    </row>
    <row r="7" spans="1:10" ht="18.95" customHeight="1" x14ac:dyDescent="0.3">
      <c r="A7" s="167"/>
      <c r="B7" s="28" t="s">
        <v>67</v>
      </c>
      <c r="C7" s="29">
        <v>0</v>
      </c>
      <c r="D7" s="29">
        <v>1</v>
      </c>
      <c r="E7" s="29">
        <v>1</v>
      </c>
    </row>
    <row r="8" spans="1:10" ht="18.95" customHeight="1" x14ac:dyDescent="0.3">
      <c r="A8" s="167"/>
      <c r="B8" s="28" t="s">
        <v>68</v>
      </c>
      <c r="C8" s="29">
        <v>1</v>
      </c>
      <c r="D8" s="29">
        <v>1</v>
      </c>
      <c r="E8" s="29">
        <v>1</v>
      </c>
    </row>
    <row r="9" spans="1:10" ht="18.95" customHeight="1" x14ac:dyDescent="0.3">
      <c r="A9" s="167"/>
      <c r="B9" s="28" t="s">
        <v>69</v>
      </c>
      <c r="C9" s="29">
        <v>0</v>
      </c>
      <c r="D9" s="29">
        <v>0</v>
      </c>
      <c r="E9" s="29">
        <v>0</v>
      </c>
    </row>
    <row r="10" spans="1:10" ht="18.95" customHeight="1" x14ac:dyDescent="0.3">
      <c r="A10" s="167"/>
      <c r="B10" s="28" t="s">
        <v>70</v>
      </c>
      <c r="C10" s="29">
        <v>3</v>
      </c>
      <c r="D10" s="29">
        <v>0</v>
      </c>
      <c r="E10" s="29">
        <v>0</v>
      </c>
    </row>
    <row r="11" spans="1:10" ht="18.95" customHeight="1" x14ac:dyDescent="0.3">
      <c r="A11" s="167"/>
      <c r="B11" s="28" t="s">
        <v>71</v>
      </c>
      <c r="C11" s="29">
        <v>4</v>
      </c>
      <c r="D11" s="29">
        <v>0</v>
      </c>
      <c r="E11" s="29">
        <v>0</v>
      </c>
    </row>
    <row r="12" spans="1:10" ht="18.95" customHeight="1" x14ac:dyDescent="0.3">
      <c r="A12" s="167" t="s">
        <v>56</v>
      </c>
      <c r="B12" s="28" t="s">
        <v>72</v>
      </c>
      <c r="C12" s="29">
        <v>4</v>
      </c>
      <c r="D12" s="29">
        <v>0</v>
      </c>
      <c r="E12" s="29">
        <v>0</v>
      </c>
    </row>
    <row r="13" spans="1:10" ht="18.95" customHeight="1" x14ac:dyDescent="0.3">
      <c r="A13" s="167"/>
      <c r="B13" s="28" t="s">
        <v>73</v>
      </c>
      <c r="C13" s="29">
        <v>4</v>
      </c>
      <c r="D13" s="29">
        <v>1</v>
      </c>
      <c r="E13" s="29">
        <v>1</v>
      </c>
    </row>
    <row r="14" spans="1:10" ht="18.95" customHeight="1" x14ac:dyDescent="0.3">
      <c r="A14" s="167"/>
      <c r="B14" s="28" t="s">
        <v>74</v>
      </c>
      <c r="C14" s="29">
        <v>4</v>
      </c>
      <c r="D14" s="29">
        <v>2</v>
      </c>
      <c r="E14" s="29">
        <v>2</v>
      </c>
    </row>
    <row r="15" spans="1:10" ht="18.95" customHeight="1" x14ac:dyDescent="0.3">
      <c r="A15" s="167"/>
      <c r="B15" s="28" t="s">
        <v>75</v>
      </c>
      <c r="C15" s="29">
        <v>4</v>
      </c>
      <c r="D15" s="29">
        <v>3</v>
      </c>
      <c r="E15" s="29">
        <v>3</v>
      </c>
    </row>
    <row r="16" spans="1:10" ht="18.95" customHeight="1" x14ac:dyDescent="0.3">
      <c r="A16" s="167"/>
      <c r="B16" s="28" t="s">
        <v>76</v>
      </c>
      <c r="C16" s="29">
        <v>0</v>
      </c>
      <c r="D16" s="29"/>
      <c r="E16" s="29"/>
    </row>
    <row r="17" spans="1:5" ht="18.95" customHeight="1" x14ac:dyDescent="0.3">
      <c r="A17" s="167"/>
      <c r="B17" s="28" t="s">
        <v>77</v>
      </c>
      <c r="C17" s="29">
        <v>4</v>
      </c>
      <c r="D17" s="29"/>
      <c r="E17" s="29"/>
    </row>
    <row r="18" spans="1:5" ht="18.95" customHeight="1" x14ac:dyDescent="0.3">
      <c r="A18" s="167"/>
      <c r="B18" s="28" t="s">
        <v>78</v>
      </c>
      <c r="C18" s="29">
        <v>4</v>
      </c>
      <c r="D18" s="29"/>
      <c r="E18" s="29"/>
    </row>
    <row r="19" spans="1:5" ht="18.95" customHeight="1" x14ac:dyDescent="0.3">
      <c r="A19" s="167" t="s">
        <v>57</v>
      </c>
      <c r="B19" s="28" t="s">
        <v>79</v>
      </c>
      <c r="C19" s="29">
        <v>3</v>
      </c>
      <c r="D19" s="29"/>
      <c r="E19" s="29"/>
    </row>
    <row r="20" spans="1:5" ht="18.95" customHeight="1" x14ac:dyDescent="0.3">
      <c r="A20" s="167"/>
      <c r="B20" s="28" t="s">
        <v>80</v>
      </c>
      <c r="C20" s="29">
        <v>4</v>
      </c>
      <c r="D20" s="29"/>
      <c r="E20" s="29"/>
    </row>
    <row r="21" spans="1:5" ht="18.95" customHeight="1" x14ac:dyDescent="0.3">
      <c r="A21" s="167"/>
      <c r="B21" s="28" t="s">
        <v>81</v>
      </c>
      <c r="C21" s="29">
        <v>3</v>
      </c>
      <c r="D21" s="29"/>
      <c r="E21" s="29"/>
    </row>
    <row r="22" spans="1:5" ht="18.95" customHeight="1" x14ac:dyDescent="0.3">
      <c r="A22" s="167"/>
      <c r="B22" s="28" t="s">
        <v>57</v>
      </c>
      <c r="C22" s="29">
        <v>2</v>
      </c>
      <c r="D22" s="29"/>
      <c r="E22" s="29"/>
    </row>
    <row r="23" spans="1:5" ht="18.95" customHeight="1" x14ac:dyDescent="0.3">
      <c r="A23" s="167"/>
      <c r="B23" s="28" t="s">
        <v>82</v>
      </c>
      <c r="C23" s="29">
        <v>2</v>
      </c>
      <c r="D23" s="29"/>
      <c r="E23" s="29"/>
    </row>
    <row r="24" spans="1:5" ht="18.95" customHeight="1" x14ac:dyDescent="0.3">
      <c r="A24" s="167" t="s">
        <v>58</v>
      </c>
      <c r="B24" s="28" t="s">
        <v>83</v>
      </c>
      <c r="C24" s="29">
        <v>3</v>
      </c>
      <c r="D24" s="29"/>
      <c r="E24" s="29"/>
    </row>
    <row r="25" spans="1:5" ht="18.95" customHeight="1" x14ac:dyDescent="0.3">
      <c r="A25" s="167"/>
      <c r="B25" s="28" t="s">
        <v>84</v>
      </c>
      <c r="C25" s="29">
        <v>7</v>
      </c>
      <c r="D25" s="29"/>
      <c r="E25" s="29"/>
    </row>
    <row r="26" spans="1:5" ht="18.95" customHeight="1" x14ac:dyDescent="0.3">
      <c r="A26" s="167"/>
      <c r="B26" s="28" t="s">
        <v>85</v>
      </c>
      <c r="C26" s="29">
        <v>3</v>
      </c>
      <c r="D26" s="29"/>
      <c r="E26" s="29"/>
    </row>
    <row r="27" spans="1:5" ht="18.95" customHeight="1" x14ac:dyDescent="0.3">
      <c r="A27" s="167"/>
      <c r="B27" s="28" t="s">
        <v>86</v>
      </c>
      <c r="C27" s="29">
        <v>3</v>
      </c>
      <c r="D27" s="29"/>
      <c r="E27" s="29"/>
    </row>
    <row r="28" spans="1:5" ht="18.95" customHeight="1" x14ac:dyDescent="0.3">
      <c r="A28" s="167"/>
      <c r="B28" s="28" t="s">
        <v>87</v>
      </c>
      <c r="C28" s="29">
        <v>0</v>
      </c>
      <c r="D28" s="29"/>
      <c r="E28" s="29"/>
    </row>
    <row r="29" spans="1:5" ht="18.95" customHeight="1" x14ac:dyDescent="0.3">
      <c r="A29" s="167"/>
      <c r="B29" s="28" t="s">
        <v>58</v>
      </c>
      <c r="C29" s="29">
        <v>0</v>
      </c>
      <c r="D29" s="29"/>
      <c r="E29" s="29"/>
    </row>
    <row r="30" spans="1:5" ht="18.95" customHeight="1" x14ac:dyDescent="0.3">
      <c r="A30" s="167" t="s">
        <v>6</v>
      </c>
      <c r="B30" s="28" t="s">
        <v>88</v>
      </c>
      <c r="C30" s="29">
        <v>4</v>
      </c>
      <c r="D30" s="29"/>
      <c r="E30" s="29"/>
    </row>
    <row r="31" spans="1:5" ht="18.95" customHeight="1" x14ac:dyDescent="0.3">
      <c r="A31" s="167"/>
      <c r="B31" s="28" t="s">
        <v>89</v>
      </c>
      <c r="C31" s="29">
        <v>4</v>
      </c>
      <c r="D31" s="29"/>
      <c r="E31" s="29"/>
    </row>
    <row r="32" spans="1:5" ht="18.95" customHeight="1" x14ac:dyDescent="0.3">
      <c r="A32" s="167"/>
      <c r="B32" s="28" t="s">
        <v>90</v>
      </c>
      <c r="C32" s="29">
        <v>4</v>
      </c>
      <c r="D32" s="29"/>
      <c r="E32" s="29"/>
    </row>
    <row r="33" spans="1:5" ht="18.95" customHeight="1" x14ac:dyDescent="0.3">
      <c r="A33" s="167"/>
      <c r="B33" s="28" t="s">
        <v>91</v>
      </c>
      <c r="C33" s="29">
        <v>0</v>
      </c>
      <c r="D33" s="29"/>
      <c r="E33" s="29"/>
    </row>
    <row r="34" spans="1:5" ht="18.95" customHeight="1" x14ac:dyDescent="0.3">
      <c r="A34" s="167"/>
      <c r="B34" s="28" t="s">
        <v>92</v>
      </c>
      <c r="C34" s="29">
        <v>4</v>
      </c>
      <c r="D34" s="29"/>
      <c r="E34" s="29"/>
    </row>
    <row r="35" spans="1:5" ht="18.95" customHeight="1" x14ac:dyDescent="0.3">
      <c r="A35" s="167"/>
      <c r="B35" s="28" t="s">
        <v>93</v>
      </c>
      <c r="C35" s="29">
        <v>0</v>
      </c>
      <c r="D35" s="29"/>
      <c r="E35" s="29"/>
    </row>
    <row r="36" spans="1:5" ht="18.95" customHeight="1" x14ac:dyDescent="0.3">
      <c r="A36" s="167"/>
      <c r="B36" s="28" t="s">
        <v>94</v>
      </c>
      <c r="C36" s="29">
        <v>2</v>
      </c>
      <c r="D36" s="29"/>
      <c r="E36" s="29"/>
    </row>
    <row r="37" spans="1:5" ht="18.95" customHeight="1" x14ac:dyDescent="0.3">
      <c r="A37" s="167"/>
      <c r="B37" s="28" t="s">
        <v>95</v>
      </c>
      <c r="C37" s="29">
        <v>4</v>
      </c>
      <c r="D37" s="29"/>
      <c r="E37" s="29"/>
    </row>
    <row r="38" spans="1:5" ht="18.95" customHeight="1" x14ac:dyDescent="0.3">
      <c r="A38" s="168"/>
      <c r="B38" s="28" t="s">
        <v>96</v>
      </c>
      <c r="C38" s="29">
        <v>4</v>
      </c>
      <c r="D38" s="29"/>
      <c r="E38" s="29"/>
    </row>
    <row r="39" spans="1:5" ht="18.95" hidden="1" customHeight="1" x14ac:dyDescent="0.3">
      <c r="A39" s="89"/>
      <c r="B39" s="28"/>
      <c r="C39" s="29"/>
      <c r="D39" s="29"/>
      <c r="E39" s="29"/>
    </row>
    <row r="40" spans="1:5" ht="18.95" hidden="1" customHeight="1" x14ac:dyDescent="0.3">
      <c r="A40" s="89"/>
      <c r="B40" s="28"/>
      <c r="C40" s="29"/>
      <c r="D40" s="29"/>
      <c r="E40" s="29"/>
    </row>
    <row r="41" spans="1:5" ht="18.95" hidden="1" customHeight="1" x14ac:dyDescent="0.3">
      <c r="A41" s="89"/>
      <c r="B41" s="28"/>
      <c r="C41" s="29"/>
      <c r="D41" s="29"/>
      <c r="E41" s="29"/>
    </row>
    <row r="42" spans="1:5" ht="18.95" hidden="1" customHeight="1" x14ac:dyDescent="0.3">
      <c r="A42" s="89"/>
      <c r="B42" s="28"/>
      <c r="C42" s="29"/>
      <c r="D42" s="29"/>
      <c r="E42" s="29"/>
    </row>
    <row r="43" spans="1:5" ht="18.95" hidden="1" customHeight="1" x14ac:dyDescent="0.3">
      <c r="A43" s="89"/>
      <c r="B43" s="28"/>
      <c r="C43" s="29"/>
      <c r="D43" s="29"/>
      <c r="E43" s="29"/>
    </row>
    <row r="44" spans="1:5" ht="18.95" hidden="1" customHeight="1" x14ac:dyDescent="0.3">
      <c r="A44" s="89"/>
      <c r="B44" s="28"/>
      <c r="C44" s="29"/>
      <c r="D44" s="29"/>
      <c r="E44" s="29"/>
    </row>
    <row r="45" spans="1:5" ht="18.95" hidden="1" customHeight="1" x14ac:dyDescent="0.3">
      <c r="A45" s="89"/>
      <c r="B45" s="28"/>
      <c r="C45" s="29"/>
      <c r="D45" s="29"/>
      <c r="E45" s="29"/>
    </row>
    <row r="46" spans="1:5" ht="18.95" hidden="1" customHeight="1" x14ac:dyDescent="0.3">
      <c r="A46" s="89"/>
      <c r="B46" s="28"/>
      <c r="C46" s="29"/>
      <c r="D46" s="29"/>
      <c r="E46" s="29"/>
    </row>
    <row r="47" spans="1:5" ht="18.95" hidden="1" customHeight="1" x14ac:dyDescent="0.3">
      <c r="A47" s="89"/>
      <c r="B47" s="28"/>
      <c r="C47" s="29"/>
      <c r="D47" s="29"/>
      <c r="E47" s="29"/>
    </row>
    <row r="48" spans="1:5" ht="18.95" hidden="1" customHeight="1" x14ac:dyDescent="0.3">
      <c r="A48" s="89"/>
      <c r="B48" s="28"/>
      <c r="C48" s="29"/>
      <c r="D48" s="29"/>
      <c r="E48" s="29"/>
    </row>
    <row r="49" spans="1:5" ht="18.95" hidden="1" customHeight="1" x14ac:dyDescent="0.3">
      <c r="A49" s="89"/>
      <c r="B49" s="28"/>
      <c r="C49" s="29"/>
      <c r="D49" s="29"/>
      <c r="E49" s="29"/>
    </row>
    <row r="50" spans="1:5" ht="18.95" hidden="1" customHeight="1" x14ac:dyDescent="0.3">
      <c r="A50" s="89"/>
      <c r="B50" s="28"/>
      <c r="C50" s="29"/>
      <c r="D50" s="29"/>
      <c r="E50" s="29"/>
    </row>
    <row r="51" spans="1:5" ht="18.95" hidden="1" customHeight="1" x14ac:dyDescent="0.3">
      <c r="A51" s="89"/>
      <c r="B51" s="28"/>
      <c r="C51" s="29"/>
      <c r="D51" s="29"/>
      <c r="E51" s="29"/>
    </row>
    <row r="52" spans="1:5" ht="18.95" hidden="1" customHeight="1" x14ac:dyDescent="0.3">
      <c r="A52" s="89"/>
      <c r="B52" s="28"/>
      <c r="C52" s="29"/>
      <c r="D52" s="29"/>
      <c r="E52" s="29"/>
    </row>
    <row r="53" spans="1:5" ht="18.95" hidden="1" customHeight="1" x14ac:dyDescent="0.3">
      <c r="A53" s="89"/>
      <c r="B53" s="28"/>
      <c r="C53" s="29"/>
      <c r="D53" s="29"/>
      <c r="E53" s="29"/>
    </row>
    <row r="54" spans="1:5" ht="18.95" hidden="1" customHeight="1" x14ac:dyDescent="0.3">
      <c r="A54" s="89"/>
      <c r="B54" s="28"/>
      <c r="C54" s="29"/>
      <c r="D54" s="29"/>
      <c r="E54" s="29"/>
    </row>
    <row r="55" spans="1:5" ht="18.95" hidden="1" customHeight="1" x14ac:dyDescent="0.3">
      <c r="A55" s="89"/>
      <c r="B55" s="28"/>
      <c r="C55" s="29"/>
      <c r="D55" s="29"/>
      <c r="E55" s="29"/>
    </row>
    <row r="56" spans="1:5" ht="18.95" hidden="1" customHeight="1" x14ac:dyDescent="0.3">
      <c r="A56" s="89"/>
      <c r="B56" s="28"/>
      <c r="C56" s="29"/>
      <c r="D56" s="29"/>
      <c r="E56" s="29"/>
    </row>
    <row r="57" spans="1:5" ht="18.95" hidden="1" customHeight="1" x14ac:dyDescent="0.3">
      <c r="A57" s="89"/>
      <c r="B57" s="28"/>
      <c r="C57" s="29"/>
      <c r="D57" s="29"/>
      <c r="E57" s="29"/>
    </row>
    <row r="58" spans="1:5" ht="18.95" hidden="1" customHeight="1" x14ac:dyDescent="0.3">
      <c r="A58" s="89"/>
      <c r="B58" s="28"/>
      <c r="C58" s="29"/>
      <c r="D58" s="29"/>
      <c r="E58" s="29"/>
    </row>
    <row r="59" spans="1:5" ht="18.95" hidden="1" customHeight="1" x14ac:dyDescent="0.3">
      <c r="A59" s="89"/>
      <c r="B59" s="28"/>
      <c r="C59" s="29"/>
      <c r="D59" s="29"/>
      <c r="E59" s="29"/>
    </row>
    <row r="60" spans="1:5" ht="18.95" hidden="1" customHeight="1" x14ac:dyDescent="0.3">
      <c r="A60" s="89"/>
      <c r="B60" s="28"/>
      <c r="C60" s="29"/>
      <c r="D60" s="29"/>
      <c r="E60" s="29"/>
    </row>
    <row r="61" spans="1:5" ht="18.95" hidden="1" customHeight="1" x14ac:dyDescent="0.3">
      <c r="A61" s="89"/>
      <c r="B61" s="28"/>
      <c r="C61" s="29"/>
      <c r="D61" s="29"/>
      <c r="E61" s="29"/>
    </row>
    <row r="62" spans="1:5" ht="18.95" hidden="1" customHeight="1" x14ac:dyDescent="0.3">
      <c r="A62" s="89"/>
      <c r="B62" s="28"/>
      <c r="C62" s="29"/>
      <c r="D62" s="29"/>
      <c r="E62" s="29"/>
    </row>
    <row r="63" spans="1:5" ht="18.95" hidden="1" customHeight="1" x14ac:dyDescent="0.3">
      <c r="A63" s="89"/>
      <c r="B63" s="28"/>
      <c r="C63" s="29"/>
      <c r="D63" s="29"/>
      <c r="E63" s="29"/>
    </row>
    <row r="64" spans="1:5" ht="18.95" hidden="1" customHeight="1" x14ac:dyDescent="0.3">
      <c r="A64" s="89"/>
      <c r="B64" s="28"/>
      <c r="C64" s="29"/>
      <c r="D64" s="29"/>
      <c r="E64" s="29"/>
    </row>
    <row r="65" spans="1:5" ht="18.95" hidden="1" customHeight="1" x14ac:dyDescent="0.3">
      <c r="A65" s="89"/>
      <c r="B65" s="28"/>
      <c r="C65" s="29"/>
      <c r="D65" s="29"/>
      <c r="E65" s="29"/>
    </row>
    <row r="66" spans="1:5" ht="18.95" hidden="1" customHeight="1" x14ac:dyDescent="0.3">
      <c r="A66" s="89"/>
      <c r="B66" s="28"/>
      <c r="C66" s="29"/>
      <c r="D66" s="29"/>
      <c r="E66" s="29"/>
    </row>
    <row r="67" spans="1:5" ht="18.95" hidden="1" customHeight="1" x14ac:dyDescent="0.3">
      <c r="A67" s="89"/>
      <c r="B67" s="28"/>
      <c r="C67" s="29"/>
      <c r="D67" s="29"/>
      <c r="E67" s="29"/>
    </row>
    <row r="68" spans="1:5" ht="18.95" hidden="1" customHeight="1" x14ac:dyDescent="0.3">
      <c r="A68" s="89"/>
      <c r="B68" s="28"/>
      <c r="C68" s="29"/>
      <c r="D68" s="29"/>
      <c r="E68" s="29"/>
    </row>
    <row r="69" spans="1:5" ht="18.95" hidden="1" customHeight="1" x14ac:dyDescent="0.3">
      <c r="A69" s="89"/>
      <c r="B69" s="28"/>
      <c r="C69" s="29"/>
      <c r="D69" s="29"/>
      <c r="E69" s="29"/>
    </row>
    <row r="70" spans="1:5" ht="18.95" hidden="1" customHeight="1" x14ac:dyDescent="0.3">
      <c r="A70" s="89"/>
      <c r="B70" s="28"/>
      <c r="C70" s="29"/>
      <c r="D70" s="29"/>
      <c r="E70" s="29"/>
    </row>
    <row r="71" spans="1:5" ht="18.95" hidden="1" customHeight="1" x14ac:dyDescent="0.3">
      <c r="A71" s="89"/>
      <c r="B71" s="28"/>
      <c r="C71" s="29"/>
      <c r="D71" s="29"/>
      <c r="E71" s="29"/>
    </row>
    <row r="72" spans="1:5" ht="18.95" hidden="1" customHeight="1" x14ac:dyDescent="0.3">
      <c r="A72" s="89"/>
      <c r="B72" s="28"/>
      <c r="C72" s="29"/>
      <c r="D72" s="29"/>
      <c r="E72" s="29"/>
    </row>
    <row r="73" spans="1:5" ht="18.95" hidden="1" customHeight="1" x14ac:dyDescent="0.3">
      <c r="A73" s="89"/>
      <c r="B73" s="28"/>
      <c r="C73" s="29"/>
      <c r="D73" s="29"/>
      <c r="E73" s="29"/>
    </row>
    <row r="74" spans="1:5" ht="18.95" hidden="1" customHeight="1" x14ac:dyDescent="0.3">
      <c r="A74" s="89"/>
      <c r="B74" s="28"/>
      <c r="C74" s="29"/>
      <c r="D74" s="29"/>
      <c r="E74" s="29"/>
    </row>
    <row r="75" spans="1:5" ht="18.95" hidden="1" customHeight="1" x14ac:dyDescent="0.3">
      <c r="A75" s="89"/>
      <c r="B75" s="28"/>
      <c r="C75" s="29"/>
      <c r="D75" s="29"/>
      <c r="E75" s="29"/>
    </row>
    <row r="76" spans="1:5" ht="18.95" hidden="1" customHeight="1" x14ac:dyDescent="0.3">
      <c r="A76" s="89"/>
      <c r="B76" s="28"/>
      <c r="C76" s="29"/>
      <c r="D76" s="29"/>
      <c r="E76" s="29"/>
    </row>
    <row r="77" spans="1:5" ht="18.95" hidden="1" customHeight="1" x14ac:dyDescent="0.3">
      <c r="A77" s="89"/>
      <c r="B77" s="28"/>
      <c r="C77" s="29"/>
      <c r="D77" s="29"/>
      <c r="E77" s="29"/>
    </row>
    <row r="78" spans="1:5" ht="18.95" hidden="1" customHeight="1" x14ac:dyDescent="0.3">
      <c r="A78" s="89"/>
      <c r="B78" s="28"/>
      <c r="C78" s="29"/>
      <c r="D78" s="29"/>
      <c r="E78" s="29"/>
    </row>
    <row r="79" spans="1:5" ht="18.95" hidden="1" customHeight="1" x14ac:dyDescent="0.3">
      <c r="A79" s="89"/>
      <c r="B79" s="28"/>
      <c r="C79" s="29"/>
      <c r="D79" s="29"/>
      <c r="E79" s="29"/>
    </row>
    <row r="80" spans="1:5" ht="18.95" hidden="1" customHeight="1" x14ac:dyDescent="0.3">
      <c r="A80" s="89"/>
      <c r="B80" s="28"/>
      <c r="C80" s="29"/>
      <c r="D80" s="29"/>
      <c r="E80" s="29"/>
    </row>
    <row r="81" spans="1:5" ht="18.95" hidden="1" customHeight="1" x14ac:dyDescent="0.3">
      <c r="A81" s="89"/>
      <c r="B81" s="28"/>
      <c r="C81" s="29"/>
      <c r="D81" s="29"/>
      <c r="E81" s="29"/>
    </row>
    <row r="82" spans="1:5" ht="18.95" hidden="1" customHeight="1" x14ac:dyDescent="0.3">
      <c r="A82" s="89"/>
      <c r="B82" s="28"/>
      <c r="C82" s="29"/>
      <c r="D82" s="29"/>
      <c r="E82" s="29"/>
    </row>
    <row r="83" spans="1:5" ht="18.95" hidden="1" customHeight="1" x14ac:dyDescent="0.3">
      <c r="A83" s="89"/>
      <c r="B83" s="28"/>
      <c r="C83" s="29"/>
      <c r="D83" s="29"/>
      <c r="E83" s="29"/>
    </row>
    <row r="84" spans="1:5" ht="18.95" hidden="1" customHeight="1" x14ac:dyDescent="0.3">
      <c r="A84" s="89"/>
      <c r="B84" s="28"/>
      <c r="C84" s="29"/>
      <c r="D84" s="29"/>
      <c r="E84" s="29"/>
    </row>
    <row r="85" spans="1:5" ht="18.95" hidden="1" customHeight="1" x14ac:dyDescent="0.3">
      <c r="A85" s="89"/>
      <c r="B85" s="28"/>
      <c r="C85" s="29"/>
      <c r="D85" s="29"/>
      <c r="E85" s="29"/>
    </row>
    <row r="86" spans="1:5" ht="18.95" hidden="1" customHeight="1" x14ac:dyDescent="0.3">
      <c r="A86" s="89"/>
      <c r="B86" s="28"/>
      <c r="C86" s="29"/>
      <c r="D86" s="29"/>
      <c r="E86" s="29"/>
    </row>
    <row r="87" spans="1:5" ht="18.95" hidden="1" customHeight="1" x14ac:dyDescent="0.3">
      <c r="A87" s="89"/>
      <c r="B87" s="28"/>
      <c r="C87" s="29"/>
      <c r="D87" s="29"/>
      <c r="E87" s="29"/>
    </row>
    <row r="88" spans="1:5" ht="18.95" hidden="1" customHeight="1" x14ac:dyDescent="0.3">
      <c r="A88" s="89"/>
      <c r="B88" s="28"/>
      <c r="C88" s="29"/>
      <c r="D88" s="29"/>
      <c r="E88" s="29"/>
    </row>
    <row r="89" spans="1:5" ht="18.95" hidden="1" customHeight="1" x14ac:dyDescent="0.3">
      <c r="A89" s="89"/>
      <c r="B89" s="28"/>
      <c r="C89" s="29"/>
      <c r="D89" s="29"/>
      <c r="E89" s="29"/>
    </row>
    <row r="90" spans="1:5" ht="18.95" hidden="1" customHeight="1" x14ac:dyDescent="0.3">
      <c r="A90" s="89"/>
      <c r="B90" s="28"/>
      <c r="C90" s="29"/>
      <c r="D90" s="29"/>
      <c r="E90" s="29"/>
    </row>
    <row r="91" spans="1:5" ht="18.95" hidden="1" customHeight="1" x14ac:dyDescent="0.3">
      <c r="A91" s="89"/>
      <c r="B91" s="28"/>
      <c r="C91" s="29"/>
      <c r="D91" s="29"/>
      <c r="E91" s="29"/>
    </row>
    <row r="92" spans="1:5" ht="18.95" hidden="1" customHeight="1" x14ac:dyDescent="0.3">
      <c r="A92" s="89"/>
      <c r="B92" s="28"/>
      <c r="C92" s="29"/>
      <c r="D92" s="29"/>
      <c r="E92" s="29"/>
    </row>
    <row r="93" spans="1:5" ht="18.95" hidden="1" customHeight="1" x14ac:dyDescent="0.3">
      <c r="A93" s="89"/>
      <c r="B93" s="28"/>
      <c r="C93" s="29"/>
      <c r="D93" s="29"/>
      <c r="E93" s="29"/>
    </row>
    <row r="94" spans="1:5" ht="18.95" hidden="1" customHeight="1" x14ac:dyDescent="0.3">
      <c r="A94" s="89"/>
      <c r="B94" s="28"/>
      <c r="C94" s="29"/>
      <c r="D94" s="29"/>
      <c r="E94" s="29"/>
    </row>
    <row r="95" spans="1:5" ht="18.95" hidden="1" customHeight="1" x14ac:dyDescent="0.3">
      <c r="A95" s="89"/>
      <c r="B95" s="28"/>
      <c r="C95" s="29"/>
      <c r="D95" s="29"/>
      <c r="E95" s="29"/>
    </row>
    <row r="96" spans="1:5" ht="18.95" hidden="1" customHeight="1" x14ac:dyDescent="0.3">
      <c r="A96" s="89"/>
      <c r="B96" s="28"/>
      <c r="C96" s="29"/>
      <c r="D96" s="29"/>
      <c r="E96" s="29"/>
    </row>
    <row r="97" spans="1:5" ht="18.95" hidden="1" customHeight="1" x14ac:dyDescent="0.3">
      <c r="A97" s="89"/>
      <c r="B97" s="28"/>
      <c r="C97" s="29"/>
      <c r="D97" s="29"/>
      <c r="E97" s="29"/>
    </row>
    <row r="98" spans="1:5" ht="18.95" hidden="1" customHeight="1" x14ac:dyDescent="0.3">
      <c r="A98" s="89"/>
      <c r="B98" s="28"/>
      <c r="C98" s="29"/>
      <c r="D98" s="29"/>
      <c r="E98" s="29"/>
    </row>
    <row r="99" spans="1:5" ht="18.95" hidden="1" customHeight="1" x14ac:dyDescent="0.3">
      <c r="A99" s="89"/>
      <c r="B99" s="28"/>
      <c r="C99" s="29"/>
      <c r="D99" s="29"/>
      <c r="E99" s="29"/>
    </row>
    <row r="100" spans="1:5" ht="18.95" hidden="1" customHeight="1" x14ac:dyDescent="0.3">
      <c r="A100" s="89"/>
      <c r="B100" s="28"/>
      <c r="C100" s="29"/>
      <c r="D100" s="29"/>
      <c r="E100" s="29"/>
    </row>
    <row r="101" spans="1:5" ht="18.95" hidden="1" customHeight="1" x14ac:dyDescent="0.3">
      <c r="A101" s="89"/>
      <c r="B101" s="28"/>
      <c r="C101" s="29"/>
      <c r="D101" s="29"/>
      <c r="E101" s="29"/>
    </row>
    <row r="102" spans="1:5" ht="18.95" hidden="1" customHeight="1" x14ac:dyDescent="0.3">
      <c r="A102" s="30"/>
      <c r="B102" s="28"/>
      <c r="C102" s="29"/>
      <c r="D102" s="29"/>
      <c r="E102" s="29"/>
    </row>
    <row r="103" spans="1:5" ht="18.95" hidden="1" customHeight="1" x14ac:dyDescent="0.3">
      <c r="A103" s="30"/>
      <c r="B103" s="28"/>
      <c r="C103" s="29"/>
      <c r="D103" s="29"/>
      <c r="E103" s="29"/>
    </row>
    <row r="104" spans="1:5" ht="18.95" hidden="1" customHeight="1" x14ac:dyDescent="0.3">
      <c r="A104" s="30"/>
      <c r="B104" s="28"/>
      <c r="C104" s="29"/>
      <c r="D104" s="29"/>
      <c r="E104" s="29"/>
    </row>
    <row r="105" spans="1:5" ht="18.95" hidden="1" customHeight="1" x14ac:dyDescent="0.3">
      <c r="A105" s="30"/>
      <c r="B105" s="28"/>
      <c r="C105" s="29"/>
      <c r="D105" s="29"/>
      <c r="E105" s="29"/>
    </row>
    <row r="106" spans="1:5" ht="18.95" hidden="1" customHeight="1" x14ac:dyDescent="0.3">
      <c r="A106" s="30"/>
      <c r="B106" s="28"/>
      <c r="C106" s="29"/>
      <c r="D106" s="29"/>
      <c r="E106" s="29"/>
    </row>
    <row r="107" spans="1:5" ht="18.95" hidden="1" customHeight="1" x14ac:dyDescent="0.3">
      <c r="A107" s="30"/>
      <c r="B107" s="28"/>
      <c r="C107" s="29"/>
      <c r="D107" s="29"/>
      <c r="E107" s="29"/>
    </row>
    <row r="108" spans="1:5" ht="18.95" hidden="1" customHeight="1" x14ac:dyDescent="0.3">
      <c r="A108" s="30"/>
      <c r="B108" s="28"/>
      <c r="C108" s="29"/>
      <c r="D108" s="29"/>
      <c r="E108" s="29"/>
    </row>
    <row r="109" spans="1:5" ht="18.95" hidden="1" customHeight="1" x14ac:dyDescent="0.3">
      <c r="A109" s="30"/>
      <c r="B109" s="28"/>
      <c r="C109" s="29"/>
      <c r="D109" s="29"/>
      <c r="E109" s="29"/>
    </row>
    <row r="110" spans="1:5" ht="18.95" hidden="1" customHeight="1" x14ac:dyDescent="0.3">
      <c r="A110" s="30"/>
      <c r="B110" s="28"/>
      <c r="C110" s="29"/>
      <c r="D110" s="29"/>
      <c r="E110" s="29"/>
    </row>
    <row r="111" spans="1:5" ht="18.95" hidden="1" customHeight="1" x14ac:dyDescent="0.3">
      <c r="A111" s="30"/>
      <c r="B111" s="28"/>
      <c r="C111" s="29"/>
      <c r="D111" s="29"/>
      <c r="E111" s="29"/>
    </row>
    <row r="112" spans="1:5" ht="18.95" hidden="1" customHeight="1" x14ac:dyDescent="0.3">
      <c r="A112" s="30"/>
      <c r="B112" s="28"/>
      <c r="C112" s="29"/>
      <c r="D112" s="29"/>
      <c r="E112" s="29"/>
    </row>
    <row r="113" spans="1:5" ht="18.95" hidden="1" customHeight="1" x14ac:dyDescent="0.3">
      <c r="A113" s="30"/>
      <c r="B113" s="28"/>
      <c r="C113" s="29"/>
      <c r="D113" s="29"/>
      <c r="E113" s="29"/>
    </row>
    <row r="114" spans="1:5" ht="18.95" hidden="1" customHeight="1" x14ac:dyDescent="0.3">
      <c r="A114" s="30"/>
      <c r="B114" s="28"/>
      <c r="C114" s="29"/>
      <c r="D114" s="29"/>
      <c r="E114" s="29"/>
    </row>
    <row r="115" spans="1:5" ht="18.95" hidden="1" customHeight="1" x14ac:dyDescent="0.3">
      <c r="A115" s="30"/>
      <c r="B115" s="28"/>
      <c r="C115" s="29"/>
      <c r="D115" s="29"/>
      <c r="E115" s="29"/>
    </row>
    <row r="116" spans="1:5" ht="18.95" hidden="1" customHeight="1" x14ac:dyDescent="0.3">
      <c r="A116" s="30"/>
      <c r="B116" s="28"/>
      <c r="C116" s="29"/>
      <c r="D116" s="29"/>
      <c r="E116" s="29"/>
    </row>
    <row r="117" spans="1:5" ht="18.95" hidden="1" customHeight="1" x14ac:dyDescent="0.3">
      <c r="A117" s="30"/>
      <c r="B117" s="28"/>
      <c r="C117" s="29"/>
      <c r="D117" s="29"/>
      <c r="E117" s="29"/>
    </row>
    <row r="118" spans="1:5" ht="18.95" hidden="1" customHeight="1" x14ac:dyDescent="0.3">
      <c r="A118" s="30"/>
      <c r="B118" s="28"/>
      <c r="C118" s="29"/>
      <c r="D118" s="29"/>
      <c r="E118" s="29"/>
    </row>
    <row r="119" spans="1:5" ht="18.95" hidden="1" customHeight="1" x14ac:dyDescent="0.3">
      <c r="A119" s="30"/>
      <c r="B119" s="28"/>
      <c r="C119" s="29"/>
      <c r="D119" s="29"/>
      <c r="E119" s="29"/>
    </row>
    <row r="120" spans="1:5" ht="18.95" hidden="1" customHeight="1" x14ac:dyDescent="0.3">
      <c r="A120" s="30"/>
      <c r="B120" s="28"/>
      <c r="C120" s="29"/>
      <c r="D120" s="29"/>
      <c r="E120" s="29"/>
    </row>
    <row r="121" spans="1:5" ht="18.95" hidden="1" customHeight="1" x14ac:dyDescent="0.3">
      <c r="A121" s="30"/>
      <c r="B121" s="28"/>
      <c r="C121" s="29"/>
      <c r="D121" s="29"/>
      <c r="E121" s="29"/>
    </row>
    <row r="122" spans="1:5" ht="18.95" hidden="1" customHeight="1" x14ac:dyDescent="0.3">
      <c r="A122" s="30"/>
      <c r="B122" s="28"/>
      <c r="C122" s="29"/>
      <c r="D122" s="29"/>
      <c r="E122" s="29"/>
    </row>
    <row r="123" spans="1:5" ht="18.95" hidden="1" customHeight="1" x14ac:dyDescent="0.3">
      <c r="A123" s="30"/>
      <c r="B123" s="28"/>
      <c r="C123" s="29"/>
      <c r="D123" s="29"/>
      <c r="E123" s="29"/>
    </row>
    <row r="124" spans="1:5" ht="18.95" hidden="1" customHeight="1" x14ac:dyDescent="0.3">
      <c r="A124" s="30"/>
      <c r="B124" s="28"/>
      <c r="C124" s="29"/>
      <c r="D124" s="29"/>
      <c r="E124" s="29"/>
    </row>
    <row r="125" spans="1:5" ht="18.95" hidden="1" customHeight="1" x14ac:dyDescent="0.3">
      <c r="A125" s="30"/>
      <c r="B125" s="28"/>
      <c r="C125" s="29"/>
      <c r="D125" s="29"/>
      <c r="E125" s="29"/>
    </row>
    <row r="126" spans="1:5" ht="18.95" hidden="1" customHeight="1" x14ac:dyDescent="0.3">
      <c r="A126" s="30"/>
      <c r="B126" s="28"/>
      <c r="C126" s="29"/>
      <c r="D126" s="29"/>
      <c r="E126" s="29"/>
    </row>
    <row r="127" spans="1:5" ht="18.95" hidden="1" customHeight="1" x14ac:dyDescent="0.3">
      <c r="A127" s="30"/>
      <c r="B127" s="28"/>
      <c r="C127" s="29"/>
      <c r="D127" s="29"/>
      <c r="E127" s="29"/>
    </row>
    <row r="128" spans="1:5" ht="18.95" hidden="1" customHeight="1" x14ac:dyDescent="0.3">
      <c r="A128" s="30"/>
      <c r="B128" s="28"/>
      <c r="C128" s="29"/>
      <c r="D128" s="29"/>
      <c r="E128" s="29"/>
    </row>
    <row r="129" spans="1:5" ht="18.95" hidden="1" customHeight="1" x14ac:dyDescent="0.3">
      <c r="A129" s="30"/>
      <c r="B129" s="28"/>
      <c r="C129" s="29"/>
      <c r="D129" s="29"/>
      <c r="E129" s="29"/>
    </row>
    <row r="130" spans="1:5" ht="18.95" hidden="1" customHeight="1" x14ac:dyDescent="0.3">
      <c r="A130" s="30"/>
      <c r="B130" s="28"/>
      <c r="C130" s="29"/>
      <c r="D130" s="29"/>
      <c r="E130" s="29"/>
    </row>
    <row r="131" spans="1:5" ht="18.95" hidden="1" customHeight="1" x14ac:dyDescent="0.3">
      <c r="A131" s="30"/>
      <c r="B131" s="28"/>
      <c r="C131" s="29"/>
      <c r="D131" s="29"/>
      <c r="E131" s="29"/>
    </row>
    <row r="132" spans="1:5" ht="18.95" hidden="1" customHeight="1" x14ac:dyDescent="0.3">
      <c r="A132" s="30"/>
      <c r="B132" s="28"/>
      <c r="C132" s="29"/>
      <c r="D132" s="29"/>
      <c r="E132" s="29"/>
    </row>
    <row r="133" spans="1:5" ht="18.95" hidden="1" customHeight="1" x14ac:dyDescent="0.3">
      <c r="A133" s="30"/>
      <c r="B133" s="28"/>
      <c r="C133" s="29"/>
      <c r="D133" s="29"/>
      <c r="E133" s="29"/>
    </row>
    <row r="134" spans="1:5" ht="18.95" hidden="1" customHeight="1" x14ac:dyDescent="0.3">
      <c r="A134" s="30"/>
      <c r="B134" s="28"/>
      <c r="C134" s="29"/>
      <c r="D134" s="29"/>
      <c r="E134" s="29"/>
    </row>
    <row r="135" spans="1:5" ht="18.95" hidden="1" customHeight="1" x14ac:dyDescent="0.3">
      <c r="A135" s="30"/>
      <c r="B135" s="28"/>
      <c r="C135" s="29"/>
      <c r="D135" s="29"/>
      <c r="E135" s="29"/>
    </row>
    <row r="136" spans="1:5" ht="18.95" hidden="1" customHeight="1" x14ac:dyDescent="0.3">
      <c r="A136" s="30"/>
      <c r="B136" s="28"/>
      <c r="C136" s="29"/>
      <c r="D136" s="29"/>
      <c r="E136" s="29"/>
    </row>
    <row r="137" spans="1:5" ht="18.95" hidden="1" customHeight="1" x14ac:dyDescent="0.3">
      <c r="A137" s="30"/>
      <c r="B137" s="28"/>
      <c r="C137" s="29"/>
      <c r="D137" s="29"/>
      <c r="E137" s="29"/>
    </row>
    <row r="138" spans="1:5" ht="18.95" hidden="1" customHeight="1" x14ac:dyDescent="0.3">
      <c r="A138" s="30"/>
      <c r="B138" s="28"/>
      <c r="C138" s="29"/>
      <c r="D138" s="29"/>
      <c r="E138" s="29"/>
    </row>
    <row r="139" spans="1:5" ht="18.95" hidden="1" customHeight="1" x14ac:dyDescent="0.3">
      <c r="A139" s="30"/>
      <c r="B139" s="28"/>
      <c r="C139" s="29"/>
      <c r="D139" s="29"/>
      <c r="E139" s="29"/>
    </row>
    <row r="140" spans="1:5" ht="18.95" hidden="1" customHeight="1" x14ac:dyDescent="0.3">
      <c r="A140" s="30"/>
      <c r="B140" s="28"/>
      <c r="C140" s="29"/>
      <c r="D140" s="29"/>
      <c r="E140" s="29"/>
    </row>
    <row r="141" spans="1:5" ht="18.95" hidden="1" customHeight="1" x14ac:dyDescent="0.3">
      <c r="A141" s="30"/>
      <c r="B141" s="28"/>
      <c r="C141" s="29"/>
      <c r="D141" s="29"/>
      <c r="E141" s="29"/>
    </row>
    <row r="142" spans="1:5" ht="18.95" hidden="1" customHeight="1" x14ac:dyDescent="0.3">
      <c r="A142" s="30"/>
      <c r="B142" s="28"/>
      <c r="C142" s="29"/>
      <c r="D142" s="29"/>
      <c r="E142" s="29"/>
    </row>
    <row r="143" spans="1:5" ht="18.95" hidden="1" customHeight="1" x14ac:dyDescent="0.3">
      <c r="A143" s="30"/>
      <c r="B143" s="28"/>
      <c r="C143" s="29"/>
      <c r="D143" s="29"/>
      <c r="E143" s="29"/>
    </row>
    <row r="144" spans="1:5" ht="18.95" hidden="1" customHeight="1" x14ac:dyDescent="0.3">
      <c r="A144" s="30"/>
      <c r="B144" s="28"/>
      <c r="C144" s="29"/>
      <c r="D144" s="29"/>
      <c r="E144" s="29"/>
    </row>
    <row r="145" spans="1:5" ht="18.95" hidden="1" customHeight="1" x14ac:dyDescent="0.3">
      <c r="A145" s="30"/>
      <c r="B145" s="28"/>
      <c r="C145" s="29"/>
      <c r="D145" s="29"/>
      <c r="E145" s="29"/>
    </row>
    <row r="146" spans="1:5" ht="18.95" hidden="1" customHeight="1" x14ac:dyDescent="0.3">
      <c r="A146" s="30"/>
      <c r="B146" s="28"/>
      <c r="C146" s="29"/>
      <c r="D146" s="29"/>
      <c r="E146" s="29"/>
    </row>
    <row r="147" spans="1:5" ht="18.95" hidden="1" customHeight="1" x14ac:dyDescent="0.3">
      <c r="A147" s="30"/>
      <c r="B147" s="28"/>
      <c r="C147" s="29"/>
      <c r="D147" s="29"/>
      <c r="E147" s="29"/>
    </row>
    <row r="148" spans="1:5" ht="18.95" hidden="1" customHeight="1" x14ac:dyDescent="0.3">
      <c r="A148" s="30"/>
      <c r="B148" s="28"/>
      <c r="C148" s="29"/>
      <c r="D148" s="29"/>
      <c r="E148" s="29"/>
    </row>
    <row r="149" spans="1:5" ht="18.95" hidden="1" customHeight="1" x14ac:dyDescent="0.3">
      <c r="A149" s="30"/>
      <c r="B149" s="28"/>
      <c r="C149" s="29"/>
      <c r="D149" s="29"/>
      <c r="E149" s="29"/>
    </row>
    <row r="150" spans="1:5" ht="18.95" hidden="1" customHeight="1" x14ac:dyDescent="0.3">
      <c r="A150" s="30"/>
      <c r="B150" s="28"/>
      <c r="C150" s="29"/>
      <c r="D150" s="29"/>
      <c r="E150" s="29"/>
    </row>
    <row r="151" spans="1:5" ht="18.95" hidden="1" customHeight="1" x14ac:dyDescent="0.3">
      <c r="A151" s="30"/>
      <c r="B151" s="28"/>
      <c r="C151" s="29"/>
      <c r="D151" s="29"/>
      <c r="E151" s="29"/>
    </row>
    <row r="152" spans="1:5" ht="18.95" hidden="1" customHeight="1" x14ac:dyDescent="0.3">
      <c r="A152" s="30"/>
      <c r="B152" s="28"/>
      <c r="C152" s="29"/>
      <c r="D152" s="29"/>
      <c r="E152" s="29"/>
    </row>
    <row r="153" spans="1:5" ht="18.95" hidden="1" customHeight="1" x14ac:dyDescent="0.3">
      <c r="A153" s="30"/>
      <c r="B153" s="28"/>
      <c r="C153" s="29"/>
      <c r="D153" s="29"/>
      <c r="E153" s="29"/>
    </row>
    <row r="154" spans="1:5" ht="18.95" hidden="1" customHeight="1" x14ac:dyDescent="0.3">
      <c r="A154" s="30"/>
      <c r="B154" s="28"/>
      <c r="C154" s="29"/>
      <c r="D154" s="29"/>
      <c r="E154" s="29"/>
    </row>
    <row r="155" spans="1:5" ht="18.95" hidden="1" customHeight="1" x14ac:dyDescent="0.3">
      <c r="A155" s="30"/>
      <c r="B155" s="28"/>
      <c r="C155" s="29"/>
      <c r="D155" s="29"/>
      <c r="E155" s="29"/>
    </row>
    <row r="156" spans="1:5" ht="18.95" hidden="1" customHeight="1" x14ac:dyDescent="0.3">
      <c r="A156" s="30"/>
      <c r="B156" s="28"/>
      <c r="C156" s="29"/>
      <c r="D156" s="29"/>
      <c r="E156" s="29"/>
    </row>
    <row r="157" spans="1:5" ht="18.95" hidden="1" customHeight="1" x14ac:dyDescent="0.3">
      <c r="A157" s="30"/>
      <c r="B157" s="28"/>
      <c r="C157" s="29"/>
      <c r="D157" s="29"/>
      <c r="E157" s="29"/>
    </row>
    <row r="158" spans="1:5" ht="18.95" hidden="1" customHeight="1" x14ac:dyDescent="0.3">
      <c r="A158" s="30"/>
      <c r="B158" s="28"/>
      <c r="C158" s="29"/>
      <c r="D158" s="29"/>
      <c r="E158" s="29"/>
    </row>
    <row r="159" spans="1:5" ht="18.95" hidden="1" customHeight="1" x14ac:dyDescent="0.3">
      <c r="A159" s="30"/>
      <c r="B159" s="28"/>
      <c r="C159" s="29"/>
      <c r="D159" s="29"/>
      <c r="E159" s="29"/>
    </row>
    <row r="160" spans="1:5" ht="18.95" hidden="1" customHeight="1" x14ac:dyDescent="0.3">
      <c r="A160" s="30"/>
      <c r="B160" s="28"/>
      <c r="C160" s="29"/>
      <c r="D160" s="29"/>
      <c r="E160" s="29"/>
    </row>
    <row r="161" spans="1:5" ht="18.95" hidden="1" customHeight="1" x14ac:dyDescent="0.3">
      <c r="A161" s="30"/>
      <c r="B161" s="28"/>
      <c r="C161" s="29"/>
      <c r="D161" s="29"/>
      <c r="E161" s="29"/>
    </row>
    <row r="162" spans="1:5" ht="18.95" hidden="1" customHeight="1" x14ac:dyDescent="0.3">
      <c r="A162" s="30"/>
      <c r="B162" s="28"/>
      <c r="C162" s="29"/>
      <c r="D162" s="29"/>
      <c r="E162" s="29"/>
    </row>
    <row r="163" spans="1:5" ht="18.95" hidden="1" customHeight="1" x14ac:dyDescent="0.3">
      <c r="A163" s="30"/>
      <c r="B163" s="28"/>
      <c r="C163" s="29"/>
      <c r="D163" s="29"/>
      <c r="E163" s="29"/>
    </row>
    <row r="164" spans="1:5" ht="18.95" hidden="1" customHeight="1" x14ac:dyDescent="0.3">
      <c r="A164" s="30"/>
      <c r="B164" s="28"/>
      <c r="C164" s="29"/>
      <c r="D164" s="29"/>
    </row>
  </sheetData>
  <sheetProtection sheet="1" objects="1" scenarios="1" formatColumns="0" formatRows="0" insertHyperlinks="0" autoFilter="0" pivotTables="0"/>
  <mergeCells count="11">
    <mergeCell ref="A1:J1"/>
    <mergeCell ref="D3:E3"/>
    <mergeCell ref="D2:E2"/>
    <mergeCell ref="C2:C4"/>
    <mergeCell ref="A2:A4"/>
    <mergeCell ref="B2:B4"/>
    <mergeCell ref="A5:A11"/>
    <mergeCell ref="A12:A18"/>
    <mergeCell ref="A19:A23"/>
    <mergeCell ref="A24:A29"/>
    <mergeCell ref="A30:A38"/>
  </mergeCells>
  <dataValidations count="6">
    <dataValidation type="whole" operator="lessThanOrEqual" allowBlank="1" showErrorMessage="1" errorTitle="Erreur de saisie" error="Vous devez entrer un nombre" sqref="C39:C101" xr:uid="{00000000-0002-0000-0400-000000000000}">
      <formula1>4</formula1>
    </dataValidation>
    <dataValidation type="whole" operator="greaterThanOrEqual" allowBlank="1" showErrorMessage="1" errorTitle="Erreur de saisie" error="Vous devez entrer un nombre" sqref="C102:C164 D39:D164 C38:D38 C5:D5" xr:uid="{00000000-0002-0000-0400-000001000000}">
      <formula1>0</formula1>
    </dataValidation>
    <dataValidation type="whole" operator="greaterThanOrEqual" allowBlank="1" showDropDown="1" showErrorMessage="1" errorTitle="Erreur de saisie" error="Vous devez entrer un nombre" sqref="C6:D37" xr:uid="{00000000-0002-0000-0400-000002000000}">
      <formula1>0</formula1>
    </dataValidation>
    <dataValidation type="whole" allowBlank="1" showDropDown="1" showErrorMessage="1" errorTitle="Erreur de saisie" error="Vous devez entrer un nombre et le nombre de demandes réalisées doit être au plus égal au nombre de demandes effectuées" sqref="E6:E37" xr:uid="{00000000-0002-0000-0400-000009000000}">
      <formula1>0</formula1>
      <formula2>D6</formula2>
    </dataValidation>
    <dataValidation type="whole" allowBlank="1" showErrorMessage="1" errorTitle="Erreur de saisie" error="Vous devez entrer un nombre et le nombre de demandes réalisées doit être au plus égal au nombre de demandes effectuées" sqref="E5 E38" xr:uid="{00000000-0002-0000-0400-00001C000000}">
      <formula1>0</formula1>
      <formula2>D5</formula2>
    </dataValidation>
    <dataValidation type="whole" operator="lessThanOrEqual" allowBlank="1" showErrorMessage="1" errorTitle="Erreur de saisie" error="Vous devez entrer un nombre" sqref="E39:E101" xr:uid="{00000000-0002-0000-0400-00002A000000}">
      <formula1>D5</formula1>
    </dataValidation>
  </dataValidations>
  <hyperlinks>
    <hyperlink ref="A1" location="Acceuil!A1" display="Retour à l'accueil" xr:uid="{00000000-0004-0000-0400-000000000000}"/>
  </hyperlinks>
  <pageMargins left="0.69930555555555995" right="0.69930555555555995"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tabColor rgb="FF7030A0"/>
  </sheetPr>
  <dimension ref="A1:AQ16"/>
  <sheetViews>
    <sheetView showGridLines="0" workbookViewId="0">
      <pane xSplit="3" ySplit="4" topLeftCell="D6" activePane="bottomRight" state="frozen"/>
      <selection pane="topRight"/>
      <selection pane="bottomLeft"/>
      <selection pane="bottomRight" activeCell="C7" sqref="C7"/>
    </sheetView>
  </sheetViews>
  <sheetFormatPr baseColWidth="10" defaultColWidth="0" defaultRowHeight="54.95" customHeight="1" zeroHeight="1" x14ac:dyDescent="0.25"/>
  <cols>
    <col min="1" max="1" width="16.28515625" style="26" customWidth="1"/>
    <col min="2" max="2" width="22.140625" style="45" customWidth="1"/>
    <col min="3" max="3" width="11.7109375" customWidth="1"/>
    <col min="4" max="4" width="12.140625" customWidth="1"/>
    <col min="5" max="5" width="16" customWidth="1"/>
    <col min="6" max="6" width="15.42578125" customWidth="1"/>
    <col min="7" max="7" width="11.7109375" customWidth="1"/>
    <col min="8" max="8" width="16" customWidth="1"/>
    <col min="9" max="9" width="15.42578125" customWidth="1"/>
    <col min="10" max="10" width="14.42578125" customWidth="1"/>
    <col min="11" max="11" width="15.42578125" customWidth="1"/>
    <col min="12" max="39" width="16.7109375" customWidth="1"/>
    <col min="40" max="40" width="10.85546875" hidden="1" customWidth="1"/>
    <col min="43" max="43" width="9.85546875" hidden="1" customWidth="1"/>
  </cols>
  <sheetData>
    <row r="1" spans="1:42" s="93" customFormat="1" ht="26.1" customHeight="1" x14ac:dyDescent="0.25">
      <c r="A1" s="129" t="s">
        <v>19</v>
      </c>
    </row>
    <row r="2" spans="1:42" ht="38.25" customHeight="1" x14ac:dyDescent="0.25">
      <c r="A2" s="173" t="s">
        <v>97</v>
      </c>
      <c r="B2" s="174"/>
      <c r="C2" s="175"/>
      <c r="D2" s="176"/>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row>
    <row r="3" spans="1:42" ht="19.5" customHeight="1" x14ac:dyDescent="0.25">
      <c r="A3" s="171" t="s">
        <v>98</v>
      </c>
      <c r="B3" s="171" t="s">
        <v>99</v>
      </c>
      <c r="C3" s="171" t="s">
        <v>100</v>
      </c>
      <c r="D3" s="172" t="s">
        <v>101</v>
      </c>
      <c r="E3" s="172"/>
      <c r="F3" s="172"/>
      <c r="G3" s="172" t="s">
        <v>102</v>
      </c>
      <c r="H3" s="172"/>
      <c r="I3" s="172"/>
      <c r="J3" s="172" t="s">
        <v>103</v>
      </c>
      <c r="K3" s="172"/>
      <c r="L3" s="172"/>
      <c r="M3" s="172" t="s">
        <v>104</v>
      </c>
      <c r="N3" s="172"/>
      <c r="O3" s="172"/>
      <c r="P3" s="172" t="s">
        <v>105</v>
      </c>
      <c r="Q3" s="172"/>
      <c r="R3" s="172"/>
      <c r="S3" s="172" t="s">
        <v>106</v>
      </c>
      <c r="T3" s="172"/>
      <c r="U3" s="172"/>
      <c r="V3" s="172" t="s">
        <v>107</v>
      </c>
      <c r="W3" s="172"/>
      <c r="X3" s="172"/>
      <c r="Y3" s="172" t="s">
        <v>108</v>
      </c>
      <c r="Z3" s="172"/>
      <c r="AA3" s="172"/>
      <c r="AB3" s="172" t="s">
        <v>109</v>
      </c>
      <c r="AC3" s="172"/>
      <c r="AD3" s="172"/>
      <c r="AE3" s="172" t="s">
        <v>110</v>
      </c>
      <c r="AF3" s="172"/>
      <c r="AG3" s="172"/>
      <c r="AH3" s="172" t="s">
        <v>111</v>
      </c>
      <c r="AI3" s="172"/>
      <c r="AJ3" s="172"/>
      <c r="AK3" s="172" t="s">
        <v>112</v>
      </c>
      <c r="AL3" s="172"/>
      <c r="AM3" s="172"/>
    </row>
    <row r="4" spans="1:42" s="26" customFormat="1" ht="87" customHeight="1" x14ac:dyDescent="0.25">
      <c r="A4" s="171"/>
      <c r="B4" s="171"/>
      <c r="C4" s="171"/>
      <c r="D4" s="54" t="s">
        <v>113</v>
      </c>
      <c r="E4" s="54" t="s">
        <v>114</v>
      </c>
      <c r="F4" s="54" t="s">
        <v>115</v>
      </c>
      <c r="G4" s="54" t="s">
        <v>113</v>
      </c>
      <c r="H4" s="54" t="s">
        <v>114</v>
      </c>
      <c r="I4" s="54" t="s">
        <v>115</v>
      </c>
      <c r="J4" s="54" t="s">
        <v>113</v>
      </c>
      <c r="K4" s="54" t="s">
        <v>114</v>
      </c>
      <c r="L4" s="54" t="s">
        <v>115</v>
      </c>
      <c r="M4" s="54" t="s">
        <v>113</v>
      </c>
      <c r="N4" s="54" t="s">
        <v>114</v>
      </c>
      <c r="O4" s="54" t="s">
        <v>115</v>
      </c>
      <c r="P4" s="54" t="s">
        <v>113</v>
      </c>
      <c r="Q4" s="54" t="s">
        <v>114</v>
      </c>
      <c r="R4" s="54" t="s">
        <v>115</v>
      </c>
      <c r="S4" s="54" t="s">
        <v>113</v>
      </c>
      <c r="T4" s="54" t="s">
        <v>114</v>
      </c>
      <c r="U4" s="54" t="s">
        <v>115</v>
      </c>
      <c r="V4" s="54" t="s">
        <v>113</v>
      </c>
      <c r="W4" s="54" t="s">
        <v>114</v>
      </c>
      <c r="X4" s="54" t="s">
        <v>115</v>
      </c>
      <c r="Y4" s="54" t="s">
        <v>113</v>
      </c>
      <c r="Z4" s="54" t="s">
        <v>114</v>
      </c>
      <c r="AA4" s="54" t="s">
        <v>115</v>
      </c>
      <c r="AB4" s="54" t="s">
        <v>113</v>
      </c>
      <c r="AC4" s="54" t="s">
        <v>114</v>
      </c>
      <c r="AD4" s="54" t="s">
        <v>115</v>
      </c>
      <c r="AE4" s="54" t="s">
        <v>113</v>
      </c>
      <c r="AF4" s="54" t="s">
        <v>114</v>
      </c>
      <c r="AG4" s="54" t="s">
        <v>115</v>
      </c>
      <c r="AH4" s="54" t="s">
        <v>113</v>
      </c>
      <c r="AI4" s="54" t="s">
        <v>114</v>
      </c>
      <c r="AJ4" s="54" t="s">
        <v>115</v>
      </c>
      <c r="AK4" s="54" t="s">
        <v>113</v>
      </c>
      <c r="AL4" s="54" t="s">
        <v>114</v>
      </c>
      <c r="AM4" s="54" t="s">
        <v>115</v>
      </c>
    </row>
    <row r="5" spans="1:42" ht="54.95" customHeight="1" x14ac:dyDescent="0.25">
      <c r="A5" s="50" t="s">
        <v>116</v>
      </c>
      <c r="B5" s="51" t="s">
        <v>117</v>
      </c>
      <c r="C5" s="52">
        <v>4</v>
      </c>
      <c r="D5" s="52">
        <v>4</v>
      </c>
      <c r="E5" s="53">
        <v>2</v>
      </c>
      <c r="F5" s="53">
        <v>2</v>
      </c>
      <c r="G5" s="53">
        <v>3</v>
      </c>
      <c r="H5" s="53">
        <v>1</v>
      </c>
      <c r="I5" s="53">
        <v>1</v>
      </c>
      <c r="J5" s="53">
        <v>3</v>
      </c>
      <c r="K5" s="53">
        <v>2</v>
      </c>
      <c r="L5" s="53">
        <v>1</v>
      </c>
      <c r="M5" s="53">
        <v>0</v>
      </c>
      <c r="N5" s="53"/>
      <c r="O5" s="53"/>
      <c r="P5" s="53"/>
      <c r="Q5" s="53"/>
      <c r="R5" s="53"/>
      <c r="S5" s="53"/>
      <c r="T5" s="53"/>
      <c r="U5" s="53"/>
      <c r="V5" s="53"/>
      <c r="W5" s="53"/>
      <c r="X5" s="53"/>
      <c r="Y5" s="53"/>
      <c r="Z5" s="53"/>
      <c r="AA5" s="53"/>
      <c r="AB5" s="53"/>
      <c r="AC5" s="53"/>
      <c r="AD5" s="53"/>
      <c r="AE5" s="53"/>
      <c r="AF5" s="53"/>
      <c r="AG5" s="53"/>
      <c r="AH5" s="53"/>
      <c r="AI5" s="53"/>
      <c r="AJ5" s="53"/>
      <c r="AK5" s="53"/>
      <c r="AL5" s="53"/>
      <c r="AM5" s="53"/>
      <c r="AP5">
        <f t="shared" ref="AP5:AP14" si="0">C5*COUNTA(D5,G5,J5,M5,S5,V5,Y5,AB5,AE5,AH5,AK5)</f>
        <v>16</v>
      </c>
    </row>
    <row r="6" spans="1:42" ht="64.5" customHeight="1" x14ac:dyDescent="0.25">
      <c r="A6" s="46" t="s">
        <v>118</v>
      </c>
      <c r="B6" s="47" t="s">
        <v>119</v>
      </c>
      <c r="C6" s="52">
        <v>4</v>
      </c>
      <c r="D6" s="52">
        <v>4</v>
      </c>
      <c r="E6" s="48"/>
      <c r="F6" s="48"/>
      <c r="G6" s="48">
        <v>3</v>
      </c>
      <c r="H6" s="48">
        <v>1</v>
      </c>
      <c r="I6" s="48">
        <v>1</v>
      </c>
      <c r="J6" s="48">
        <v>3</v>
      </c>
      <c r="K6" s="48">
        <v>2</v>
      </c>
      <c r="L6" s="53">
        <v>2</v>
      </c>
      <c r="M6" s="48">
        <v>3</v>
      </c>
      <c r="N6" s="48"/>
      <c r="O6" s="48"/>
      <c r="P6" s="48">
        <v>3</v>
      </c>
      <c r="Q6" s="48">
        <v>4</v>
      </c>
      <c r="R6" s="48">
        <v>3</v>
      </c>
      <c r="S6" s="48">
        <v>1</v>
      </c>
      <c r="T6" s="48">
        <v>1</v>
      </c>
      <c r="U6" s="48"/>
      <c r="V6" s="48"/>
      <c r="W6" s="48"/>
      <c r="X6" s="48"/>
      <c r="Y6" s="48"/>
      <c r="Z6" s="48"/>
      <c r="AA6" s="48"/>
      <c r="AB6" s="48"/>
      <c r="AC6" s="48"/>
      <c r="AD6" s="48"/>
      <c r="AE6" s="48"/>
      <c r="AF6" s="48"/>
      <c r="AG6" s="48"/>
      <c r="AH6" s="48"/>
      <c r="AI6" s="48"/>
      <c r="AJ6" s="48"/>
      <c r="AK6" s="48"/>
      <c r="AL6" s="48"/>
      <c r="AM6" s="48"/>
      <c r="AP6">
        <f t="shared" si="0"/>
        <v>20</v>
      </c>
    </row>
    <row r="7" spans="1:42" ht="54.95" customHeight="1" x14ac:dyDescent="0.25">
      <c r="A7" s="46" t="s">
        <v>120</v>
      </c>
      <c r="B7" s="47" t="s">
        <v>121</v>
      </c>
      <c r="C7" s="52">
        <v>4</v>
      </c>
      <c r="D7" s="52">
        <v>4</v>
      </c>
      <c r="E7" s="48">
        <v>1</v>
      </c>
      <c r="F7" s="48">
        <v>1</v>
      </c>
      <c r="G7" s="48">
        <v>3</v>
      </c>
      <c r="H7" s="48">
        <v>0</v>
      </c>
      <c r="I7" s="48">
        <v>0</v>
      </c>
      <c r="J7" s="48">
        <v>3</v>
      </c>
      <c r="K7" s="48">
        <v>0</v>
      </c>
      <c r="L7" s="53">
        <v>0</v>
      </c>
      <c r="M7" s="48">
        <v>0</v>
      </c>
      <c r="N7" s="48"/>
      <c r="O7" s="48"/>
      <c r="P7" s="48"/>
      <c r="Q7" s="48"/>
      <c r="R7" s="48"/>
      <c r="S7" s="48"/>
      <c r="T7" s="48"/>
      <c r="U7" s="48"/>
      <c r="V7" s="48"/>
      <c r="W7" s="48"/>
      <c r="X7" s="48"/>
      <c r="Y7" s="48"/>
      <c r="Z7" s="48"/>
      <c r="AA7" s="48"/>
      <c r="AB7" s="48"/>
      <c r="AC7" s="48"/>
      <c r="AD7" s="48"/>
      <c r="AE7" s="48"/>
      <c r="AF7" s="48"/>
      <c r="AG7" s="48"/>
      <c r="AH7" s="48"/>
      <c r="AI7" s="48"/>
      <c r="AJ7" s="48"/>
      <c r="AK7" s="48"/>
      <c r="AL7" s="48"/>
      <c r="AM7" s="48"/>
      <c r="AP7">
        <f t="shared" si="0"/>
        <v>16</v>
      </c>
    </row>
    <row r="8" spans="1:42" ht="54.95" customHeight="1" x14ac:dyDescent="0.25">
      <c r="A8" s="46" t="s">
        <v>122</v>
      </c>
      <c r="B8" s="49"/>
      <c r="C8" s="52"/>
      <c r="D8" s="48"/>
      <c r="E8" s="48"/>
      <c r="F8" s="48"/>
      <c r="G8" s="48"/>
      <c r="H8" s="48"/>
      <c r="I8" s="53"/>
      <c r="J8" s="48"/>
      <c r="K8" s="48"/>
      <c r="L8" s="53"/>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P8">
        <f t="shared" si="0"/>
        <v>0</v>
      </c>
    </row>
    <row r="9" spans="1:42" ht="54.95" customHeight="1" x14ac:dyDescent="0.25">
      <c r="A9" s="46" t="s">
        <v>123</v>
      </c>
      <c r="B9" s="49"/>
      <c r="C9" s="52"/>
      <c r="D9" s="48"/>
      <c r="E9" s="48"/>
      <c r="F9" s="48"/>
      <c r="G9" s="48"/>
      <c r="H9" s="48"/>
      <c r="I9" s="53"/>
      <c r="J9" s="48"/>
      <c r="K9" s="48"/>
      <c r="L9" s="53"/>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P9">
        <f t="shared" si="0"/>
        <v>0</v>
      </c>
    </row>
    <row r="10" spans="1:42" ht="54.95" customHeight="1" x14ac:dyDescent="0.25">
      <c r="A10" s="46" t="s">
        <v>124</v>
      </c>
      <c r="B10" s="49"/>
      <c r="C10" s="52"/>
      <c r="D10" s="48"/>
      <c r="E10" s="48"/>
      <c r="F10" s="48"/>
      <c r="G10" s="48"/>
      <c r="H10" s="48"/>
      <c r="I10" s="53"/>
      <c r="J10" s="48"/>
      <c r="K10" s="48"/>
      <c r="L10" s="53"/>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P10">
        <f t="shared" si="0"/>
        <v>0</v>
      </c>
    </row>
    <row r="11" spans="1:42" ht="54.95" customHeight="1" x14ac:dyDescent="0.25">
      <c r="A11" s="46" t="s">
        <v>125</v>
      </c>
      <c r="B11" s="49"/>
      <c r="C11" s="52"/>
      <c r="D11" s="48"/>
      <c r="E11" s="48"/>
      <c r="F11" s="48"/>
      <c r="G11" s="48"/>
      <c r="H11" s="48"/>
      <c r="I11" s="53"/>
      <c r="J11" s="48"/>
      <c r="K11" s="48"/>
      <c r="L11" s="53"/>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P11">
        <f t="shared" si="0"/>
        <v>0</v>
      </c>
    </row>
    <row r="12" spans="1:42" ht="54.95" customHeight="1" x14ac:dyDescent="0.25">
      <c r="A12" s="46" t="s">
        <v>126</v>
      </c>
      <c r="B12" s="49"/>
      <c r="C12" s="52"/>
      <c r="D12" s="48"/>
      <c r="E12" s="48"/>
      <c r="F12" s="48"/>
      <c r="G12" s="48"/>
      <c r="H12" s="48"/>
      <c r="I12" s="53"/>
      <c r="J12" s="48"/>
      <c r="K12" s="48"/>
      <c r="L12" s="53"/>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P12">
        <f t="shared" si="0"/>
        <v>0</v>
      </c>
    </row>
    <row r="13" spans="1:42" ht="54.95" customHeight="1" x14ac:dyDescent="0.25">
      <c r="A13" s="46" t="s">
        <v>127</v>
      </c>
      <c r="B13" s="49"/>
      <c r="C13" s="52"/>
      <c r="D13" s="48"/>
      <c r="E13" s="48"/>
      <c r="F13" s="48"/>
      <c r="G13" s="48"/>
      <c r="H13" s="48"/>
      <c r="I13" s="53"/>
      <c r="J13" s="48"/>
      <c r="K13" s="48"/>
      <c r="L13" s="53"/>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P13">
        <f t="shared" si="0"/>
        <v>0</v>
      </c>
    </row>
    <row r="14" spans="1:42" ht="54.95" customHeight="1" x14ac:dyDescent="0.25">
      <c r="A14" s="46" t="s">
        <v>128</v>
      </c>
      <c r="B14" s="49"/>
      <c r="C14" s="112"/>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P14">
        <f t="shared" si="0"/>
        <v>0</v>
      </c>
    </row>
    <row r="15" spans="1:42" s="105" customFormat="1" ht="54.95" hidden="1" customHeight="1" x14ac:dyDescent="0.25">
      <c r="A15" s="109" t="s">
        <v>129</v>
      </c>
      <c r="B15" s="110"/>
      <c r="C15" s="107">
        <f t="shared" ref="C15:AM15" si="1">COUNT(C5:C14)</f>
        <v>3</v>
      </c>
      <c r="D15" s="107">
        <f t="shared" si="1"/>
        <v>3</v>
      </c>
      <c r="E15" s="107">
        <f t="shared" si="1"/>
        <v>2</v>
      </c>
      <c r="F15" s="107">
        <f t="shared" si="1"/>
        <v>2</v>
      </c>
      <c r="G15" s="107">
        <f t="shared" si="1"/>
        <v>3</v>
      </c>
      <c r="H15" s="107">
        <f t="shared" si="1"/>
        <v>3</v>
      </c>
      <c r="I15" s="107">
        <f t="shared" si="1"/>
        <v>3</v>
      </c>
      <c r="J15" s="107">
        <f t="shared" si="1"/>
        <v>3</v>
      </c>
      <c r="K15" s="107">
        <f t="shared" si="1"/>
        <v>3</v>
      </c>
      <c r="L15" s="107">
        <f t="shared" si="1"/>
        <v>3</v>
      </c>
      <c r="M15" s="107">
        <f t="shared" si="1"/>
        <v>3</v>
      </c>
      <c r="N15" s="107">
        <f t="shared" si="1"/>
        <v>0</v>
      </c>
      <c r="O15" s="107">
        <f t="shared" si="1"/>
        <v>0</v>
      </c>
      <c r="P15" s="107">
        <f t="shared" si="1"/>
        <v>1</v>
      </c>
      <c r="Q15" s="107">
        <f t="shared" si="1"/>
        <v>1</v>
      </c>
      <c r="R15" s="107">
        <f t="shared" si="1"/>
        <v>1</v>
      </c>
      <c r="S15" s="107">
        <f t="shared" si="1"/>
        <v>1</v>
      </c>
      <c r="T15" s="107">
        <f t="shared" si="1"/>
        <v>1</v>
      </c>
      <c r="U15" s="107">
        <f t="shared" si="1"/>
        <v>0</v>
      </c>
      <c r="V15" s="107">
        <f t="shared" si="1"/>
        <v>0</v>
      </c>
      <c r="W15" s="107">
        <f t="shared" si="1"/>
        <v>0</v>
      </c>
      <c r="X15" s="107">
        <f t="shared" si="1"/>
        <v>0</v>
      </c>
      <c r="Y15" s="107">
        <f t="shared" si="1"/>
        <v>0</v>
      </c>
      <c r="Z15" s="107">
        <f t="shared" si="1"/>
        <v>0</v>
      </c>
      <c r="AA15" s="107">
        <f t="shared" si="1"/>
        <v>0</v>
      </c>
      <c r="AB15" s="107">
        <f t="shared" si="1"/>
        <v>0</v>
      </c>
      <c r="AC15" s="107">
        <f t="shared" si="1"/>
        <v>0</v>
      </c>
      <c r="AD15" s="107">
        <f t="shared" si="1"/>
        <v>0</v>
      </c>
      <c r="AE15" s="107">
        <f t="shared" si="1"/>
        <v>0</v>
      </c>
      <c r="AF15" s="107">
        <f t="shared" si="1"/>
        <v>0</v>
      </c>
      <c r="AG15" s="107">
        <f t="shared" si="1"/>
        <v>0</v>
      </c>
      <c r="AH15" s="107">
        <f t="shared" si="1"/>
        <v>0</v>
      </c>
      <c r="AI15" s="107">
        <f t="shared" si="1"/>
        <v>0</v>
      </c>
      <c r="AJ15" s="107">
        <f t="shared" si="1"/>
        <v>0</v>
      </c>
      <c r="AK15" s="107">
        <f t="shared" si="1"/>
        <v>0</v>
      </c>
      <c r="AL15" s="107">
        <f t="shared" si="1"/>
        <v>0</v>
      </c>
      <c r="AM15" s="107">
        <f t="shared" si="1"/>
        <v>0</v>
      </c>
      <c r="AP15" s="105">
        <f>SUM(AP5:AP14)</f>
        <v>52</v>
      </c>
    </row>
    <row r="16" spans="1:42" s="105" customFormat="1" ht="54.95" hidden="1" customHeight="1" x14ac:dyDescent="0.25">
      <c r="A16" s="109" t="s">
        <v>130</v>
      </c>
      <c r="B16" s="110"/>
      <c r="C16" s="107">
        <f t="shared" ref="C16:AM16" si="2">SUM(C5:C14)</f>
        <v>12</v>
      </c>
      <c r="D16" s="107">
        <f t="shared" si="2"/>
        <v>12</v>
      </c>
      <c r="E16" s="107">
        <f t="shared" si="2"/>
        <v>3</v>
      </c>
      <c r="F16" s="107">
        <f t="shared" si="2"/>
        <v>3</v>
      </c>
      <c r="G16" s="107">
        <f t="shared" si="2"/>
        <v>9</v>
      </c>
      <c r="H16" s="107">
        <f t="shared" si="2"/>
        <v>2</v>
      </c>
      <c r="I16" s="107">
        <f t="shared" si="2"/>
        <v>2</v>
      </c>
      <c r="J16" s="107">
        <f t="shared" si="2"/>
        <v>9</v>
      </c>
      <c r="K16" s="107">
        <f t="shared" si="2"/>
        <v>4</v>
      </c>
      <c r="L16" s="107">
        <f t="shared" si="2"/>
        <v>3</v>
      </c>
      <c r="M16" s="107">
        <f t="shared" si="2"/>
        <v>3</v>
      </c>
      <c r="N16" s="107">
        <f t="shared" si="2"/>
        <v>0</v>
      </c>
      <c r="O16" s="107">
        <f t="shared" si="2"/>
        <v>0</v>
      </c>
      <c r="P16" s="107">
        <f t="shared" si="2"/>
        <v>3</v>
      </c>
      <c r="Q16" s="107">
        <f t="shared" si="2"/>
        <v>4</v>
      </c>
      <c r="R16" s="107">
        <f t="shared" si="2"/>
        <v>3</v>
      </c>
      <c r="S16" s="107">
        <f t="shared" si="2"/>
        <v>1</v>
      </c>
      <c r="T16" s="107">
        <f t="shared" si="2"/>
        <v>1</v>
      </c>
      <c r="U16" s="107">
        <f t="shared" si="2"/>
        <v>0</v>
      </c>
      <c r="V16" s="107">
        <f t="shared" si="2"/>
        <v>0</v>
      </c>
      <c r="W16" s="107">
        <f t="shared" si="2"/>
        <v>0</v>
      </c>
      <c r="X16" s="107">
        <f t="shared" si="2"/>
        <v>0</v>
      </c>
      <c r="Y16" s="107">
        <f t="shared" si="2"/>
        <v>0</v>
      </c>
      <c r="Z16" s="107">
        <f t="shared" si="2"/>
        <v>0</v>
      </c>
      <c r="AA16" s="107">
        <f t="shared" si="2"/>
        <v>0</v>
      </c>
      <c r="AB16" s="107">
        <f t="shared" si="2"/>
        <v>0</v>
      </c>
      <c r="AC16" s="107">
        <f t="shared" si="2"/>
        <v>0</v>
      </c>
      <c r="AD16" s="107">
        <f t="shared" si="2"/>
        <v>0</v>
      </c>
      <c r="AE16" s="107">
        <f t="shared" si="2"/>
        <v>0</v>
      </c>
      <c r="AF16" s="107">
        <f t="shared" si="2"/>
        <v>0</v>
      </c>
      <c r="AG16" s="107">
        <f t="shared" si="2"/>
        <v>0</v>
      </c>
      <c r="AH16" s="107">
        <f t="shared" si="2"/>
        <v>0</v>
      </c>
      <c r="AI16" s="107">
        <f t="shared" si="2"/>
        <v>0</v>
      </c>
      <c r="AJ16" s="107">
        <f t="shared" si="2"/>
        <v>0</v>
      </c>
      <c r="AK16" s="107">
        <f t="shared" si="2"/>
        <v>0</v>
      </c>
      <c r="AL16" s="107">
        <f t="shared" si="2"/>
        <v>0</v>
      </c>
      <c r="AM16" s="107">
        <f t="shared" si="2"/>
        <v>0</v>
      </c>
    </row>
  </sheetData>
  <sheetProtection sheet="1" objects="1" scenarios="1" formatColumns="0" formatRows="0" insertHyperlinks="0" autoFilter="0" pivotTables="0"/>
  <mergeCells count="17">
    <mergeCell ref="A2:C2"/>
    <mergeCell ref="D2:AM2"/>
    <mergeCell ref="D3:F3"/>
    <mergeCell ref="G3:I3"/>
    <mergeCell ref="J3:L3"/>
    <mergeCell ref="M3:O3"/>
    <mergeCell ref="P3:R3"/>
    <mergeCell ref="S3:U3"/>
    <mergeCell ref="V3:X3"/>
    <mergeCell ref="Y3:AA3"/>
    <mergeCell ref="AB3:AD3"/>
    <mergeCell ref="AE3:AG3"/>
    <mergeCell ref="AH3:AJ3"/>
    <mergeCell ref="AK3:AM3"/>
    <mergeCell ref="A3:A4"/>
    <mergeCell ref="B3:B4"/>
    <mergeCell ref="C3:C4"/>
  </mergeCells>
  <dataValidations count="20">
    <dataValidation type="whole" operator="lessThanOrEqual" allowBlank="1" showInputMessage="1" showErrorMessage="1" errorTitle="Erreur de saisie.       " error="Le nombre de propositions approuvées par le CC ne peut pas dépassé le nombre de propositions faites.       " sqref="AA5:AA14" xr:uid="{00000000-0002-0000-0500-000000000000}">
      <formula1>Z5</formula1>
    </dataValidation>
    <dataValidation type="whole" operator="lessThanOrEqual" allowBlank="1" showInputMessage="1" showErrorMessage="1" errorTitle="Erreur de saisie" error="Le nombre de membres présents ne peut pas dépasser l'éffectif des membres de la commission" sqref="AB5:AB14 Y5:Y14 V5:V14 S5:S14 P5:P14 M5:M14 J5:J14 AK5:AK14 AH5:AH14 AE5:AE14" xr:uid="{00000000-0002-0000-0500-000001000000}">
      <formula1>$C5</formula1>
    </dataValidation>
    <dataValidation type="whole" operator="greaterThanOrEqual" allowBlank="1" showInputMessage="1" showErrorMessage="1" errorTitle="Erreur de saisie" error="Vous devez entrer un nombre" sqref="AC5:AC14 Z5:Z14 W5:W14 T5:T14 Q5:Q14 N5 K5:K14 H5:H14 E5:E14 AL5:AL14 AI5:AI14 AF5:AF14" xr:uid="{00000000-0002-0000-0500-000002000000}">
      <formula1>0</formula1>
    </dataValidation>
    <dataValidation type="whole" operator="lessThanOrEqual" allowBlank="1" showInputMessage="1" showErrorMessage="1" errorTitle="Erreur de saisie.        " error="Le nombre de propositions approuvées par le CC ne peut pas dépassé le nombre de propositions faites.        " sqref="AD5:AD14" xr:uid="{00000000-0002-0000-0500-000003000000}">
      <formula1>AC5</formula1>
    </dataValidation>
    <dataValidation type="whole" operator="lessThanOrEqual" allowBlank="1" showInputMessage="1" showErrorMessage="1" errorTitle="Erreur de saisie.         " error="Le nombre de propositions approuvées par le CC ne peut pas dépassé le nombre de propositions faites.         " sqref="AG5:AG14" xr:uid="{00000000-0002-0000-0500-000006000000}">
      <formula1>AF5</formula1>
    </dataValidation>
    <dataValidation type="whole" operator="lessThanOrEqual" allowBlank="1" showInputMessage="1" showErrorMessage="1" errorTitle="Erreur de saisie.          " error="Le nombre de propositions approuvées par le CC ne peut pas dépassé le nombre de propositions faites.          " sqref="AJ5:AJ14" xr:uid="{00000000-0002-0000-0500-000009000000}">
      <formula1>AI5</formula1>
    </dataValidation>
    <dataValidation type="whole" operator="lessThanOrEqual" allowBlank="1" showInputMessage="1" showErrorMessage="1" errorTitle="Erreur de saisie.           " error="Le nombre de propositions approuvées par le CC ne peut pas dépassé le nombre de propositions faites.           " sqref="AM5:AM14" xr:uid="{00000000-0002-0000-0500-00000C000000}">
      <formula1>AL5</formula1>
    </dataValidation>
    <dataValidation allowBlank="1" showErrorMessage="1" prompt="Commission des Affaires Economiques et Financieres (CAEF)" sqref="B5" xr:uid="{00000000-0002-0000-0500-00000D000000}"/>
    <dataValidation allowBlank="1" showErrorMessage="1" prompt="Commission des Affaires Sociales et Culturelles (CASC)" sqref="B7" xr:uid="{00000000-0002-0000-0500-00000E000000}"/>
    <dataValidation allowBlank="1" showErrorMessage="1" prompt="Commission des Affaires Domaniales et Environnementales (CADE)" sqref="B6" xr:uid="{00000000-0002-0000-0500-00000F000000}"/>
    <dataValidation type="whole" operator="lessThanOrEqual" allowBlank="1" showInputMessage="1" showErrorMessage="1" errorTitle="Erreur de saisie" error="Le nombre de membres présents ne peut pas dépasser l'éffectif des membres de la commission" sqref="D5 G5" xr:uid="{00000000-0002-0000-0500-000010000000}">
      <formula1>$C$5</formula1>
    </dataValidation>
    <dataValidation type="whole" operator="lessThanOrEqual" allowBlank="1" showInputMessage="1" showErrorMessage="1" errorTitle="Erreur de saisie" error="Le nombre de membres présents ne peut pas dépasser l'éffectif des membres de la commission" sqref="D6:D14" xr:uid="{00000000-0002-0000-0500-000011000000}">
      <formula1>C6</formula1>
    </dataValidation>
    <dataValidation type="whole" operator="lessThanOrEqual" allowBlank="1" showInputMessage="1" showErrorMessage="1" errorTitle="Erreur de saisie" error="Le nombre de propositions approuvées par le CC ne peut pas dépassé le nombre de propositions faites" sqref="F5:F14" xr:uid="{00000000-0002-0000-0500-000013000000}">
      <formula1>E5</formula1>
    </dataValidation>
    <dataValidation type="whole" operator="lessThanOrEqual" allowBlank="1" showInputMessage="1" showErrorMessage="1" errorTitle="Erreur de saisie" error="Le nombre de membres présents ne peut pas dépasser l'éffectif des membres de la commission" sqref="G6:G14" xr:uid="{00000000-0002-0000-0500-000015000000}">
      <formula1>$C5</formula1>
    </dataValidation>
    <dataValidation type="whole" operator="lessThanOrEqual" allowBlank="1" showInputMessage="1" showErrorMessage="1" errorTitle="Erreur de saisie" error="Le nombre de propositions approuvées par le CC ne peut pas dépassé le nombre de propositions faites" sqref="I5:I14" xr:uid="{00000000-0002-0000-0500-000017000000}">
      <formula1>E5</formula1>
    </dataValidation>
    <dataValidation type="whole" operator="lessThanOrEqual" allowBlank="1" showInputMessage="1" showErrorMessage="1" errorTitle="Erreur de saisie " error="Le nombre de propositions approuvées par le CC ne peut pas dépassé le nombre de propositions faites " sqref="L5:L14" xr:uid="{00000000-0002-0000-0500-00001A000000}">
      <formula1>K5</formula1>
    </dataValidation>
    <dataValidation type="whole" operator="lessThanOrEqual" allowBlank="1" showInputMessage="1" showErrorMessage="1" errorTitle="Erreur de saisie  " error="Le nombre de propositions approuvées par le CC ne peut pas dépassé le nombre de propositions faites  " sqref="O5:O14" xr:uid="{00000000-0002-0000-0500-00001D000000}">
      <formula1>N5</formula1>
    </dataValidation>
    <dataValidation type="whole" operator="lessThanOrEqual" allowBlank="1" showInputMessage="1" showErrorMessage="1" errorTitle="Erreur de saisie   " error="Le nombre de propositions approuvées par le CC ne peut pas dépassé le nombre de propositions faites   " sqref="R5:R14" xr:uid="{00000000-0002-0000-0500-000020000000}">
      <formula1>Q5</formula1>
    </dataValidation>
    <dataValidation type="whole" operator="lessThanOrEqual" allowBlank="1" showInputMessage="1" showErrorMessage="1" errorTitle="Erreur de saisie.     " error="Le nombre de propositions approuvées par le CC ne peut pas dépassé le nombre de propositions faites.     " sqref="U5:U14" xr:uid="{00000000-0002-0000-0500-000023000000}">
      <formula1>T5</formula1>
    </dataValidation>
    <dataValidation type="whole" operator="lessThanOrEqual" allowBlank="1" showInputMessage="1" showErrorMessage="1" errorTitle="Erreur de saisie.      " error="Le nombre de propositions approuvées par le CC ne peut pas dépassé le nombre de propositions faites.      " sqref="X5:X14" xr:uid="{00000000-0002-0000-0500-000026000000}">
      <formula1>W5</formula1>
    </dataValidation>
  </dataValidations>
  <hyperlinks>
    <hyperlink ref="A1" location="Acceuil!A1" display="Retour à l'accueil" xr:uid="{00000000-0004-0000-0500-000000000000}"/>
  </hyperlinks>
  <pageMargins left="0.69930555555555995" right="0.69930555555555995"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le7"/>
  <dimension ref="A1:M18"/>
  <sheetViews>
    <sheetView showGridLines="0" workbookViewId="0">
      <selection activeCell="D7" sqref="D7:L18"/>
    </sheetView>
  </sheetViews>
  <sheetFormatPr baseColWidth="10" defaultColWidth="9.85546875" defaultRowHeight="15" zeroHeight="1" x14ac:dyDescent="0.25"/>
  <cols>
    <col min="1" max="1" width="17.28515625" customWidth="1"/>
    <col min="2" max="2" width="21" customWidth="1"/>
    <col min="3" max="3" width="18.42578125" customWidth="1"/>
    <col min="4" max="4" width="20.42578125" customWidth="1"/>
    <col min="5" max="5" width="13.140625" customWidth="1"/>
    <col min="6" max="6" width="13.42578125" customWidth="1"/>
    <col min="7" max="7" width="19" customWidth="1"/>
    <col min="8" max="8" width="10.7109375" customWidth="1"/>
    <col min="9" max="9" width="12.28515625" customWidth="1"/>
    <col min="10" max="10" width="12.42578125" customWidth="1"/>
    <col min="11" max="11" width="9.42578125" customWidth="1"/>
    <col min="12" max="12" width="8.85546875" customWidth="1"/>
    <col min="13" max="13" width="7.85546875" customWidth="1"/>
  </cols>
  <sheetData>
    <row r="1" spans="1:13" ht="26.25" customHeight="1" x14ac:dyDescent="0.35">
      <c r="A1" s="178" t="s">
        <v>19</v>
      </c>
      <c r="B1" s="178"/>
    </row>
    <row r="2" spans="1:13" ht="39" customHeight="1" x14ac:dyDescent="0.25">
      <c r="A2" s="182" t="s">
        <v>131</v>
      </c>
      <c r="B2" s="183"/>
      <c r="C2" s="183"/>
      <c r="D2" s="183"/>
      <c r="E2" s="183"/>
      <c r="F2" s="183"/>
      <c r="G2" s="183"/>
      <c r="H2" s="183"/>
      <c r="I2" s="183"/>
      <c r="J2" s="183"/>
      <c r="K2" s="183"/>
      <c r="L2" s="183"/>
    </row>
    <row r="3" spans="1:13" ht="30" customHeight="1" x14ac:dyDescent="0.25">
      <c r="A3" s="184" t="s">
        <v>132</v>
      </c>
      <c r="B3" s="184"/>
      <c r="C3" s="184"/>
      <c r="D3" s="173"/>
      <c r="E3" s="175"/>
      <c r="F3" s="184" t="s">
        <v>133</v>
      </c>
      <c r="G3" s="184"/>
      <c r="H3" s="184"/>
      <c r="I3" s="184"/>
      <c r="J3" s="184"/>
      <c r="K3" s="184"/>
      <c r="L3" s="184"/>
    </row>
    <row r="4" spans="1:13" ht="42" customHeight="1" x14ac:dyDescent="0.25">
      <c r="A4" s="185" t="s">
        <v>134</v>
      </c>
      <c r="B4" s="185"/>
      <c r="C4" s="106">
        <v>28</v>
      </c>
      <c r="D4" s="180"/>
      <c r="E4" s="181"/>
      <c r="F4" s="185" t="s">
        <v>135</v>
      </c>
      <c r="G4" s="185" t="s">
        <v>136</v>
      </c>
      <c r="H4" s="185" t="s">
        <v>137</v>
      </c>
      <c r="I4" s="185" t="s">
        <v>138</v>
      </c>
      <c r="J4" s="185" t="s">
        <v>139</v>
      </c>
      <c r="K4" s="185" t="s">
        <v>140</v>
      </c>
      <c r="L4" s="185" t="s">
        <v>141</v>
      </c>
    </row>
    <row r="5" spans="1:13" ht="28.5" customHeight="1" x14ac:dyDescent="0.25">
      <c r="A5" s="185" t="s">
        <v>142</v>
      </c>
      <c r="B5" s="185"/>
      <c r="C5" s="106">
        <v>4</v>
      </c>
      <c r="D5" s="15"/>
      <c r="E5" s="16"/>
      <c r="F5" s="186"/>
      <c r="G5" s="186"/>
      <c r="H5" s="186"/>
      <c r="I5" s="186"/>
      <c r="J5" s="186"/>
      <c r="K5" s="186"/>
      <c r="L5" s="186"/>
    </row>
    <row r="6" spans="1:13" ht="27" customHeight="1" x14ac:dyDescent="0.25">
      <c r="A6" s="57" t="s">
        <v>41</v>
      </c>
      <c r="B6" s="57" t="s">
        <v>143</v>
      </c>
      <c r="C6" s="57" t="s">
        <v>144</v>
      </c>
      <c r="D6" s="187" t="s">
        <v>145</v>
      </c>
      <c r="E6" s="170"/>
      <c r="F6" s="59"/>
      <c r="G6" s="59"/>
      <c r="H6" s="59">
        <v>4</v>
      </c>
      <c r="I6" s="59"/>
      <c r="J6" s="59">
        <v>4</v>
      </c>
      <c r="K6" s="59"/>
      <c r="L6" s="59"/>
      <c r="M6" s="105"/>
    </row>
    <row r="7" spans="1:13" ht="21" customHeight="1" x14ac:dyDescent="0.25">
      <c r="A7" s="58" t="s">
        <v>49</v>
      </c>
      <c r="B7" s="59">
        <v>24</v>
      </c>
      <c r="C7" s="60">
        <v>43635</v>
      </c>
      <c r="D7" s="179"/>
      <c r="E7" s="179"/>
      <c r="F7" s="179"/>
      <c r="G7" s="179"/>
      <c r="H7" s="179"/>
      <c r="I7" s="179"/>
      <c r="J7" s="179"/>
      <c r="K7" s="179"/>
      <c r="L7" s="179"/>
    </row>
    <row r="8" spans="1:13" ht="21" customHeight="1" x14ac:dyDescent="0.25">
      <c r="A8" s="58" t="s">
        <v>50</v>
      </c>
      <c r="B8" s="59">
        <v>22</v>
      </c>
      <c r="C8" s="60">
        <v>43788</v>
      </c>
      <c r="D8" s="179"/>
      <c r="E8" s="179"/>
      <c r="F8" s="179"/>
      <c r="G8" s="179"/>
      <c r="H8" s="179"/>
      <c r="I8" s="179"/>
      <c r="J8" s="179"/>
      <c r="K8" s="179"/>
      <c r="L8" s="179"/>
    </row>
    <row r="9" spans="1:13" ht="21" customHeight="1" x14ac:dyDescent="0.25">
      <c r="A9" s="58" t="s">
        <v>51</v>
      </c>
      <c r="B9" s="59"/>
      <c r="C9" s="60"/>
      <c r="D9" s="179"/>
      <c r="E9" s="179"/>
      <c r="F9" s="179"/>
      <c r="G9" s="179"/>
      <c r="H9" s="179"/>
      <c r="I9" s="179"/>
      <c r="J9" s="179"/>
      <c r="K9" s="179"/>
      <c r="L9" s="179"/>
    </row>
    <row r="10" spans="1:13" ht="21" customHeight="1" x14ac:dyDescent="0.25">
      <c r="A10" s="58" t="s">
        <v>52</v>
      </c>
      <c r="B10" s="59"/>
      <c r="C10" s="60"/>
      <c r="D10" s="179"/>
      <c r="E10" s="179"/>
      <c r="F10" s="179"/>
      <c r="G10" s="179"/>
      <c r="H10" s="179"/>
      <c r="I10" s="179"/>
      <c r="J10" s="179"/>
      <c r="K10" s="179"/>
      <c r="L10" s="179"/>
    </row>
    <row r="11" spans="1:13" ht="18.95" hidden="1" customHeight="1" x14ac:dyDescent="0.25">
      <c r="A11" s="58" t="s">
        <v>146</v>
      </c>
      <c r="B11" s="59"/>
      <c r="C11" s="60"/>
      <c r="D11" s="179"/>
      <c r="E11" s="179"/>
      <c r="F11" s="179"/>
      <c r="G11" s="179"/>
      <c r="H11" s="179"/>
      <c r="I11" s="179"/>
      <c r="J11" s="179"/>
      <c r="K11" s="179"/>
      <c r="L11" s="179"/>
    </row>
    <row r="12" spans="1:13" ht="18.95" hidden="1" customHeight="1" x14ac:dyDescent="0.25">
      <c r="A12" s="58" t="s">
        <v>147</v>
      </c>
      <c r="B12" s="59"/>
      <c r="C12" s="60"/>
      <c r="D12" s="179"/>
      <c r="E12" s="179"/>
      <c r="F12" s="179"/>
      <c r="G12" s="179"/>
      <c r="H12" s="179"/>
      <c r="I12" s="179"/>
      <c r="J12" s="179"/>
      <c r="K12" s="179"/>
      <c r="L12" s="179"/>
    </row>
    <row r="13" spans="1:13" ht="18.95" hidden="1" customHeight="1" x14ac:dyDescent="0.25">
      <c r="A13" s="58" t="s">
        <v>148</v>
      </c>
      <c r="B13" s="59"/>
      <c r="C13" s="60"/>
      <c r="D13" s="179"/>
      <c r="E13" s="179"/>
      <c r="F13" s="179"/>
      <c r="G13" s="179"/>
      <c r="H13" s="179"/>
      <c r="I13" s="179"/>
      <c r="J13" s="179"/>
      <c r="K13" s="179"/>
      <c r="L13" s="179"/>
    </row>
    <row r="14" spans="1:13" ht="18.95" hidden="1" customHeight="1" x14ac:dyDescent="0.25">
      <c r="A14" s="58" t="s">
        <v>149</v>
      </c>
      <c r="B14" s="59"/>
      <c r="C14" s="60"/>
      <c r="D14" s="179"/>
      <c r="E14" s="179"/>
      <c r="F14" s="179"/>
      <c r="G14" s="179"/>
      <c r="H14" s="179"/>
      <c r="I14" s="179"/>
      <c r="J14" s="179"/>
      <c r="K14" s="179"/>
      <c r="L14" s="179"/>
    </row>
    <row r="15" spans="1:13" ht="18.95" hidden="1" customHeight="1" x14ac:dyDescent="0.25">
      <c r="A15" s="58" t="s">
        <v>150</v>
      </c>
      <c r="B15" s="59"/>
      <c r="C15" s="60"/>
      <c r="D15" s="179"/>
      <c r="E15" s="179"/>
      <c r="F15" s="179"/>
      <c r="G15" s="179"/>
      <c r="H15" s="179"/>
      <c r="I15" s="179"/>
      <c r="J15" s="179"/>
      <c r="K15" s="179"/>
      <c r="L15" s="179"/>
    </row>
    <row r="16" spans="1:13" ht="18.95" hidden="1" customHeight="1" x14ac:dyDescent="0.25">
      <c r="A16" s="58" t="s">
        <v>151</v>
      </c>
      <c r="B16" s="59"/>
      <c r="C16" s="60"/>
      <c r="D16" s="179"/>
      <c r="E16" s="179"/>
      <c r="F16" s="179"/>
      <c r="G16" s="179"/>
      <c r="H16" s="179"/>
      <c r="I16" s="179"/>
      <c r="J16" s="179"/>
      <c r="K16" s="179"/>
      <c r="L16" s="179"/>
    </row>
    <row r="17" spans="1:12" ht="18.95" hidden="1" customHeight="1" x14ac:dyDescent="0.25">
      <c r="A17" s="58" t="s">
        <v>152</v>
      </c>
      <c r="B17" s="59"/>
      <c r="C17" s="60"/>
      <c r="D17" s="179"/>
      <c r="E17" s="179"/>
      <c r="F17" s="179"/>
      <c r="G17" s="179"/>
      <c r="H17" s="179"/>
      <c r="I17" s="179"/>
      <c r="J17" s="179"/>
      <c r="K17" s="179"/>
      <c r="L17" s="179"/>
    </row>
    <row r="18" spans="1:12" ht="19.5" hidden="1" customHeight="1" x14ac:dyDescent="0.25">
      <c r="A18" s="58" t="s">
        <v>153</v>
      </c>
      <c r="B18" s="59"/>
      <c r="C18" s="60"/>
      <c r="D18" s="179"/>
      <c r="E18" s="179"/>
      <c r="F18" s="179"/>
      <c r="G18" s="179"/>
      <c r="H18" s="179"/>
      <c r="I18" s="179"/>
      <c r="J18" s="179"/>
      <c r="K18" s="179"/>
      <c r="L18" s="179"/>
    </row>
  </sheetData>
  <sheetProtection password="E2ED" sheet="1" objects="1" scenarios="1" formatColumns="0" formatRows="0" insertHyperlinks="0" autoFilter="0" pivotTables="0"/>
  <mergeCells count="16">
    <mergeCell ref="A1:B1"/>
    <mergeCell ref="D7:L18"/>
    <mergeCell ref="D3:E4"/>
    <mergeCell ref="A2:L2"/>
    <mergeCell ref="A3:C3"/>
    <mergeCell ref="F3:L3"/>
    <mergeCell ref="A4:B4"/>
    <mergeCell ref="A5:B5"/>
    <mergeCell ref="F4:F5"/>
    <mergeCell ref="G4:G5"/>
    <mergeCell ref="H4:H5"/>
    <mergeCell ref="I4:I5"/>
    <mergeCell ref="J4:J5"/>
    <mergeCell ref="K4:K5"/>
    <mergeCell ref="L4:L5"/>
    <mergeCell ref="D6:E6"/>
  </mergeCells>
  <dataValidations count="9">
    <dataValidation allowBlank="1" showInputMessage="1" showErrorMessage="1" prompt="Recourir à l'arrêté de création du cadre" sqref="A3:C3" xr:uid="{00000000-0002-0000-0600-000000000000}"/>
    <dataValidation type="whole" operator="lessThanOrEqual" showInputMessage="1" showErrorMessage="1" errorTitle="Erreur de saisie" error="Le nombre d'élus présents ne peut pas dépasser l'effectif des membres du CC" sqref="B7" xr:uid="{00000000-0002-0000-0600-000001000000}">
      <formula1>$C$4</formula1>
    </dataValidation>
    <dataValidation type="whole" allowBlank="1" showInputMessage="1" showErrorMessage="1" errorTitle="Erreur de saisie" error="Le nombre d'élus présents ne peut pas dépasser l'effectif des membres du CC" sqref="B8:B18" xr:uid="{00000000-0002-0000-0600-000003000000}">
      <formula1>0</formula1>
      <formula2>$C$4</formula2>
    </dataValidation>
    <dataValidation type="whole" operator="greaterThanOrEqual" allowBlank="1" showInputMessage="1" showErrorMessage="1" error="donnée non valide" sqref="C4" xr:uid="{00000000-0002-0000-0600-000004000000}">
      <formula1>0</formula1>
    </dataValidation>
    <dataValidation type="list" allowBlank="1" showInputMessage="1" showErrorMessage="1" errorTitle="Erreur de saisie" error="Vous devez choisir dans la liste" prompt="Choisir dans la liste" sqref="C5" xr:uid="{00000000-0002-0000-0600-000006000000}">
      <formula1>"0,1,2,3,4,5,6,7,8,9,10,11,12"</formula1>
    </dataValidation>
    <dataValidation type="date" allowBlank="1" showDropDown="1" showInputMessage="1" showErrorMessage="1" errorTitle="Erreur de saisie" error="Vous devez entrer une date correcte" promptTitle="Date" prompt="jj/mm/aaaa" sqref="C6:C17" xr:uid="{00000000-0002-0000-0600-000007000000}">
      <formula1>43466</formula1>
      <formula2>43830</formula2>
    </dataValidation>
    <dataValidation type="date" operator="greaterThanOrEqual" allowBlank="1" showInputMessage="1" showErrorMessage="1" errorTitle="Erreur de saisie" error="Vous devez entrer une date correcte" promptTitle="Date" prompt="jj/mm/aaaa" sqref="C18" xr:uid="{00000000-0002-0000-0600-000008000000}">
      <formula1>C7</formula1>
    </dataValidation>
    <dataValidation type="whole" operator="greaterThanOrEqual" allowBlank="1" showInputMessage="1" showErrorMessage="1" errorTitle="Erreur de saisie" error="Le nombre d'élus présents ne peut pas dépasser l'effectif des membres du CC" sqref="F6:L6" xr:uid="{00000000-0002-0000-0600-000009000000}">
      <formula1>0</formula1>
    </dataValidation>
    <dataValidation allowBlank="1" showInputMessage="1" showErrorMessage="1" prompt="S'assurer de l'exitence des actes de création des différents cadres" sqref="F3:L3" xr:uid="{00000000-0002-0000-0600-00000A000000}"/>
  </dataValidations>
  <hyperlinks>
    <hyperlink ref="A1" location="Acceuil!A1" display="Retour à l'accueil" xr:uid="{00000000-0004-0000-0600-000000000000}"/>
    <hyperlink ref="B1" location="Acceuil!A1" display="Acceuil!A1" xr:uid="{00000000-0004-0000-0600-000001000000}"/>
  </hyperlinks>
  <pageMargins left="0.69930555555555995" right="0.69930555555555995"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le8"/>
  <dimension ref="A1:XFC9"/>
  <sheetViews>
    <sheetView showGridLines="0" zoomScale="120" zoomScaleNormal="120" workbookViewId="0">
      <selection activeCell="F9" sqref="F9:G9"/>
    </sheetView>
  </sheetViews>
  <sheetFormatPr baseColWidth="10" defaultColWidth="0" defaultRowHeight="15" zeroHeight="1" x14ac:dyDescent="0.25"/>
  <cols>
    <col min="1" max="1" width="16.42578125" style="43" customWidth="1"/>
    <col min="2" max="2" width="9.7109375" style="43" customWidth="1"/>
    <col min="3" max="4" width="18.85546875" style="43" customWidth="1"/>
    <col min="5" max="5" width="14" style="43" customWidth="1"/>
    <col min="6" max="6" width="9.85546875" style="43" customWidth="1"/>
    <col min="7" max="7" width="21.7109375" style="43" customWidth="1"/>
    <col min="8" max="8" width="18.42578125" style="43" customWidth="1"/>
    <col min="9" max="16383" width="9.85546875" style="43" hidden="1" customWidth="1"/>
    <col min="16384" max="16384" width="0.140625" style="43" customWidth="1"/>
  </cols>
  <sheetData>
    <row r="1" spans="1:8" ht="21" customHeight="1" x14ac:dyDescent="0.25">
      <c r="A1" s="189" t="s">
        <v>19</v>
      </c>
      <c r="B1" s="189"/>
      <c r="C1" s="189"/>
      <c r="D1" s="189"/>
      <c r="E1" s="108"/>
      <c r="F1" s="108"/>
      <c r="G1" s="108"/>
      <c r="H1" s="108"/>
    </row>
    <row r="2" spans="1:8" ht="27" customHeight="1" x14ac:dyDescent="0.25">
      <c r="A2" s="190" t="s">
        <v>154</v>
      </c>
      <c r="B2" s="190"/>
      <c r="C2" s="190"/>
      <c r="D2" s="190"/>
      <c r="E2" s="191" t="s">
        <v>155</v>
      </c>
      <c r="F2" s="194" t="s">
        <v>156</v>
      </c>
      <c r="G2" s="194"/>
      <c r="H2" s="73" t="s">
        <v>404</v>
      </c>
    </row>
    <row r="3" spans="1:8" ht="31.5" customHeight="1" x14ac:dyDescent="0.25">
      <c r="A3" s="188" t="s">
        <v>157</v>
      </c>
      <c r="B3" s="188"/>
      <c r="C3" s="137">
        <v>3</v>
      </c>
      <c r="D3" s="44"/>
      <c r="E3" s="192"/>
      <c r="F3" s="194" t="s">
        <v>158</v>
      </c>
      <c r="G3" s="194"/>
      <c r="H3" s="74">
        <v>43434</v>
      </c>
    </row>
    <row r="4" spans="1:8" ht="36" customHeight="1" x14ac:dyDescent="0.25">
      <c r="A4" s="70" t="s">
        <v>41</v>
      </c>
      <c r="B4" s="70" t="s">
        <v>143</v>
      </c>
      <c r="C4" s="70" t="s">
        <v>43</v>
      </c>
      <c r="D4" s="70" t="s">
        <v>44</v>
      </c>
      <c r="E4" s="192"/>
      <c r="F4" s="194" t="s">
        <v>159</v>
      </c>
      <c r="G4" s="194"/>
      <c r="H4" s="74">
        <v>43504</v>
      </c>
    </row>
    <row r="5" spans="1:8" ht="29.25" customHeight="1" x14ac:dyDescent="0.25">
      <c r="A5" s="70" t="s">
        <v>160</v>
      </c>
      <c r="B5" s="71">
        <v>3</v>
      </c>
      <c r="C5" s="72"/>
      <c r="D5" s="72"/>
      <c r="E5" s="193"/>
      <c r="F5" s="194" t="s">
        <v>161</v>
      </c>
      <c r="G5" s="194"/>
      <c r="H5" s="74">
        <v>43510</v>
      </c>
    </row>
    <row r="6" spans="1:8" ht="30" customHeight="1" x14ac:dyDescent="0.25">
      <c r="A6" s="70" t="s">
        <v>162</v>
      </c>
      <c r="B6" s="71">
        <v>2</v>
      </c>
      <c r="C6" s="72"/>
      <c r="D6" s="72"/>
      <c r="E6" s="195" t="s">
        <v>163</v>
      </c>
      <c r="F6" s="194" t="s">
        <v>164</v>
      </c>
      <c r="G6" s="194"/>
      <c r="H6" s="73" t="s">
        <v>404</v>
      </c>
    </row>
    <row r="7" spans="1:8" ht="32.25" customHeight="1" x14ac:dyDescent="0.25">
      <c r="A7" s="190" t="s">
        <v>165</v>
      </c>
      <c r="B7" s="190"/>
      <c r="C7" s="190"/>
      <c r="D7" s="190"/>
      <c r="E7" s="195"/>
      <c r="F7" s="194" t="s">
        <v>166</v>
      </c>
      <c r="G7" s="194"/>
      <c r="H7" s="74">
        <v>43536</v>
      </c>
    </row>
    <row r="8" spans="1:8" ht="30.75" customHeight="1" x14ac:dyDescent="0.3">
      <c r="A8" s="188" t="s">
        <v>167</v>
      </c>
      <c r="B8" s="188"/>
      <c r="C8" s="188"/>
      <c r="D8" s="139">
        <v>121</v>
      </c>
      <c r="E8" s="195"/>
      <c r="F8" s="194" t="s">
        <v>168</v>
      </c>
      <c r="G8" s="194"/>
      <c r="H8" s="74">
        <v>43696</v>
      </c>
    </row>
    <row r="9" spans="1:8" ht="39.950000000000003" customHeight="1" x14ac:dyDescent="0.3">
      <c r="A9" s="188" t="s">
        <v>169</v>
      </c>
      <c r="B9" s="188"/>
      <c r="C9" s="188"/>
      <c r="D9" s="139">
        <v>126</v>
      </c>
      <c r="E9" s="195"/>
      <c r="F9" s="194" t="s">
        <v>170</v>
      </c>
      <c r="G9" s="194"/>
      <c r="H9" s="74">
        <v>43719</v>
      </c>
    </row>
  </sheetData>
  <sheetProtection password="E2ED" sheet="1" objects="1" scenarios="1" formatColumns="0" formatRows="0" insertHyperlinks="0" autoFilter="0" pivotTables="0"/>
  <mergeCells count="16">
    <mergeCell ref="E6:E9"/>
    <mergeCell ref="F6:G6"/>
    <mergeCell ref="F7:G7"/>
    <mergeCell ref="F8:G8"/>
    <mergeCell ref="F9:G9"/>
    <mergeCell ref="E2:E5"/>
    <mergeCell ref="F2:G2"/>
    <mergeCell ref="F3:G3"/>
    <mergeCell ref="F4:G4"/>
    <mergeCell ref="F5:G5"/>
    <mergeCell ref="A9:C9"/>
    <mergeCell ref="A1:D1"/>
    <mergeCell ref="A2:D2"/>
    <mergeCell ref="A3:B3"/>
    <mergeCell ref="A7:D7"/>
    <mergeCell ref="A8:C8"/>
  </mergeCells>
  <dataValidations count="13">
    <dataValidation type="whole" operator="lessThanOrEqual" allowBlank="1" showInputMessage="1" showErrorMessage="1" errorTitle="Erreur de saisie" error="Le nombre d'élus présents ne peut pas dépasser le l'effectif du CDCC" sqref="B5:B6" xr:uid="{00000000-0002-0000-0700-000000000000}">
      <formula1>$C$3</formula1>
    </dataValidation>
    <dataValidation type="date" allowBlank="1" showDropDown="1" showInputMessage="1" showErrorMessage="1" errorTitle="Erreur de saisie" error="Vous devez entrer une date correcte" promptTitle="Date" prompt="jj/mm/aaaa" sqref="C5:C6" xr:uid="{00000000-0002-0000-0700-000001000000}">
      <formula1>43466</formula1>
      <formula2>43830</formula2>
    </dataValidation>
    <dataValidation type="whole" operator="greaterThan" allowBlank="1" showInputMessage="1" showErrorMessage="1" errorTitle="Erreur" error="La valeur minimale est de 3" sqref="C3" xr:uid="{00000000-0002-0000-0700-000002000000}">
      <formula1>3</formula1>
    </dataValidation>
    <dataValidation type="date" operator="greaterThanOrEqual" allowBlank="1" showInputMessage="1" showErrorMessage="1" errorTitle="Erreur de saisie" error="Vous devez entrer une date correcte" promptTitle="Date" prompt="jj/mm/aaaa" sqref="D5:D6" xr:uid="{00000000-0002-0000-0700-000003000000}">
      <formula1>C5</formula1>
    </dataValidation>
    <dataValidation type="whole" operator="lessThanOrEqual" allowBlank="1" showInputMessage="1" showErrorMessage="1" errorTitle="Erreur de saisie" error="Vous devez entrer un nombre" sqref="D8" xr:uid="{00000000-0002-0000-0700-000004000000}">
      <formula1>D9</formula1>
    </dataValidation>
    <dataValidation type="whole" operator="greaterThanOrEqual" allowBlank="1" showInputMessage="1" showErrorMessage="1" errorTitle="Erreur de saisie" error="Vous devez entrer un nombre" sqref="D9" xr:uid="{00000000-0002-0000-0700-000005000000}">
      <formula1>D8</formula1>
    </dataValidation>
    <dataValidation type="date" operator="greaterThanOrEqual" allowBlank="1" showInputMessage="1" showErrorMessage="1" prompt="Se référer à l'arrêté d'approbation du compte administratif par la tutelle" sqref="H9" xr:uid="{00000000-0002-0000-0700-000006000000}">
      <formula1>H9</formula1>
    </dataValidation>
    <dataValidation type="date" operator="greaterThanOrEqual" allowBlank="1" showInputMessage="1" showErrorMessage="1" prompt="Il s'agit de la date de reception du compte administratif par la tutelle (accusé de réception) et non la date de signature du bordereau d'envoie_x000a_" sqref="H8" xr:uid="{00000000-0002-0000-0700-000007000000}">
      <formula1>H7</formula1>
    </dataValidation>
    <dataValidation type="date" operator="greaterThan" allowBlank="1" showInputMessage="1" showErrorMessage="1" sqref="H7" xr:uid="{00000000-0002-0000-0700-000008000000}">
      <formula1>1</formula1>
    </dataValidation>
    <dataValidation type="date" operator="greaterThanOrEqual" allowBlank="1" showInputMessage="1" showErrorMessage="1" errorTitle="Erreur de saisie" error="Vous devez entrer une date correcte" promptTitle="Date" prompt="jj/mm/aaaa" sqref="H3" xr:uid="{00000000-0002-0000-0700-000009000000}">
      <formula1>1</formula1>
    </dataValidation>
    <dataValidation type="date" operator="greaterThanOrEqual" allowBlank="1" showInputMessage="1" showErrorMessage="1" errorTitle="Erreur de saisie" error="Vous devez entrer une date correcte" prompt="Se référer à l'arrêté d'approbation du budget par la tutelle" sqref="H5" xr:uid="{00000000-0002-0000-0700-00000A000000}">
      <formula1>H4</formula1>
    </dataValidation>
    <dataValidation type="list" allowBlank="1" showInputMessage="1" showErrorMessage="1" errorTitle="Erreur de saisie" error="Veuillez choisir une valeur dans la liste déroulante" promptTitle="Choix" prompt="Choisissez une valeur dans la liste déroulante" sqref="H2 H6" xr:uid="{00000000-0002-0000-0700-00000B000000}">
      <formula1>"TRANSMIS,NON TRANSMIS"</formula1>
    </dataValidation>
    <dataValidation type="date" operator="greaterThanOrEqual" allowBlank="1" showInputMessage="1" showErrorMessage="1" errorTitle="Erreur de saisie" error="Vous devez entrer une date correcte" prompt="l s'agit de la date de reception du budget par la tutelle (accusé de réception) et non la date de signature du bordereau d'envoie" sqref="H4" xr:uid="{00000000-0002-0000-0700-00000D000000}">
      <formula1>H3</formula1>
    </dataValidation>
  </dataValidations>
  <hyperlinks>
    <hyperlink ref="A1" location="Acceuil!A1" display="Retour à l'accueil" xr:uid="{00000000-0004-0000-0700-000000000000}"/>
  </hyperlinks>
  <pageMargins left="0.69930555555555995" right="0.69930555555555995"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le9">
    <tabColor rgb="FFFFC000"/>
  </sheetPr>
  <dimension ref="A1:XY16"/>
  <sheetViews>
    <sheetView showGridLines="0" zoomScale="80" zoomScaleNormal="80" workbookViewId="0">
      <pane xSplit="6" ySplit="6" topLeftCell="AI8" activePane="bottomRight" state="frozen"/>
      <selection pane="topRight"/>
      <selection pane="bottomLeft"/>
      <selection pane="bottomRight" activeCell="BC8" sqref="BC8:BD8"/>
    </sheetView>
  </sheetViews>
  <sheetFormatPr baseColWidth="10" defaultColWidth="9.85546875" defaultRowHeight="15" zeroHeight="1" x14ac:dyDescent="0.25"/>
  <cols>
    <col min="1" max="1" width="16.140625" customWidth="1"/>
    <col min="2" max="2" width="14.42578125" hidden="1" customWidth="1"/>
    <col min="3" max="8" width="17.7109375" customWidth="1"/>
    <col min="9" max="60" width="17.7109375" style="27" customWidth="1"/>
    <col min="61" max="649" width="9.85546875" style="27"/>
  </cols>
  <sheetData>
    <row r="1" spans="1:649" s="17" customFormat="1" ht="26.1" customHeight="1" thickBot="1" x14ac:dyDescent="0.4">
      <c r="A1" s="158" t="s">
        <v>19</v>
      </c>
      <c r="B1" s="158"/>
      <c r="C1" s="158"/>
      <c r="D1" s="158"/>
      <c r="E1" s="158"/>
      <c r="F1" s="158"/>
      <c r="G1" s="158"/>
      <c r="H1" s="158"/>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c r="IV1" s="127"/>
      <c r="IW1" s="127"/>
      <c r="IX1" s="127"/>
      <c r="IY1" s="127"/>
      <c r="IZ1" s="127"/>
      <c r="JA1" s="127"/>
      <c r="JB1" s="127"/>
      <c r="JC1" s="127"/>
      <c r="JD1" s="127"/>
      <c r="JE1" s="127"/>
      <c r="JF1" s="127"/>
      <c r="JG1" s="127"/>
      <c r="JH1" s="127"/>
      <c r="JI1" s="127"/>
      <c r="JJ1" s="127"/>
      <c r="JK1" s="127"/>
      <c r="JL1" s="127"/>
      <c r="JM1" s="127"/>
      <c r="JN1" s="127"/>
      <c r="JO1" s="127"/>
      <c r="JP1" s="127"/>
      <c r="JQ1" s="127"/>
      <c r="JR1" s="127"/>
      <c r="JS1" s="127"/>
      <c r="JT1" s="127"/>
      <c r="JU1" s="127"/>
      <c r="JV1" s="127"/>
      <c r="JW1" s="127"/>
      <c r="JX1" s="127"/>
      <c r="JY1" s="127"/>
      <c r="JZ1" s="127"/>
      <c r="KA1" s="127"/>
      <c r="KB1" s="127"/>
      <c r="KC1" s="127"/>
      <c r="KD1" s="127"/>
      <c r="KE1" s="127"/>
      <c r="KF1" s="127"/>
      <c r="KG1" s="127"/>
      <c r="KH1" s="127"/>
      <c r="KI1" s="127"/>
      <c r="KJ1" s="127"/>
      <c r="KK1" s="127"/>
      <c r="KL1" s="127"/>
      <c r="KM1" s="127"/>
      <c r="KN1" s="127"/>
      <c r="KO1" s="127"/>
      <c r="KP1" s="127"/>
      <c r="KQ1" s="127"/>
      <c r="KR1" s="127"/>
      <c r="KS1" s="127"/>
      <c r="KT1" s="127"/>
      <c r="KU1" s="127"/>
      <c r="KV1" s="127"/>
      <c r="KW1" s="127"/>
      <c r="KX1" s="127"/>
      <c r="KY1" s="127"/>
      <c r="KZ1" s="127"/>
      <c r="LA1" s="127"/>
      <c r="LB1" s="127"/>
      <c r="LC1" s="127"/>
      <c r="LD1" s="127"/>
      <c r="LE1" s="127"/>
      <c r="LF1" s="127"/>
      <c r="LG1" s="127"/>
      <c r="LH1" s="127"/>
      <c r="LI1" s="127"/>
      <c r="LJ1" s="127"/>
      <c r="LK1" s="127"/>
      <c r="LL1" s="127"/>
      <c r="LM1" s="127"/>
      <c r="LN1" s="127"/>
      <c r="LO1" s="127"/>
      <c r="LP1" s="127"/>
      <c r="LQ1" s="127"/>
      <c r="LR1" s="127"/>
      <c r="LS1" s="127"/>
      <c r="LT1" s="127"/>
      <c r="LU1" s="127"/>
      <c r="LV1" s="127"/>
      <c r="LW1" s="127"/>
      <c r="LX1" s="127"/>
      <c r="LY1" s="127"/>
      <c r="LZ1" s="127"/>
      <c r="MA1" s="127"/>
      <c r="MB1" s="127"/>
      <c r="MC1" s="127"/>
      <c r="MD1" s="127"/>
      <c r="ME1" s="127"/>
      <c r="MF1" s="127"/>
      <c r="MG1" s="127"/>
      <c r="MH1" s="127"/>
      <c r="MI1" s="127"/>
      <c r="MJ1" s="127"/>
      <c r="MK1" s="127"/>
      <c r="ML1" s="127"/>
      <c r="MM1" s="127"/>
      <c r="MN1" s="127"/>
      <c r="MO1" s="127"/>
      <c r="MP1" s="127"/>
      <c r="MQ1" s="127"/>
      <c r="MR1" s="127"/>
      <c r="MS1" s="127"/>
      <c r="MT1" s="127"/>
      <c r="MU1" s="127"/>
      <c r="MV1" s="127"/>
      <c r="MW1" s="127"/>
      <c r="MX1" s="127"/>
      <c r="MY1" s="127"/>
      <c r="MZ1" s="127"/>
      <c r="NA1" s="127"/>
      <c r="NB1" s="127"/>
      <c r="NC1" s="127"/>
      <c r="ND1" s="127"/>
      <c r="NE1" s="127"/>
      <c r="NF1" s="127"/>
      <c r="NG1" s="127"/>
      <c r="NH1" s="127"/>
      <c r="NI1" s="127"/>
      <c r="NJ1" s="127"/>
      <c r="NK1" s="127"/>
      <c r="NL1" s="127"/>
      <c r="NM1" s="127"/>
      <c r="NN1" s="127"/>
      <c r="NO1" s="127"/>
      <c r="NP1" s="127"/>
      <c r="NQ1" s="127"/>
      <c r="NR1" s="127"/>
      <c r="NS1" s="127"/>
      <c r="NT1" s="127"/>
      <c r="NU1" s="127"/>
      <c r="NV1" s="127"/>
      <c r="NW1" s="127"/>
      <c r="NX1" s="127"/>
      <c r="NY1" s="127"/>
      <c r="NZ1" s="127"/>
      <c r="OA1" s="127"/>
      <c r="OB1" s="127"/>
      <c r="OC1" s="127"/>
      <c r="OD1" s="127"/>
      <c r="OE1" s="127"/>
      <c r="OF1" s="127"/>
      <c r="OG1" s="127"/>
      <c r="OH1" s="127"/>
      <c r="OI1" s="127"/>
      <c r="OJ1" s="127"/>
      <c r="OK1" s="127"/>
      <c r="OL1" s="127"/>
      <c r="OM1" s="127"/>
      <c r="ON1" s="127"/>
      <c r="OO1" s="127"/>
      <c r="OP1" s="127"/>
      <c r="OQ1" s="127"/>
      <c r="OR1" s="127"/>
      <c r="OS1" s="127"/>
      <c r="OT1" s="127"/>
      <c r="OU1" s="127"/>
      <c r="OV1" s="127"/>
      <c r="OW1" s="127"/>
      <c r="OX1" s="127"/>
      <c r="OY1" s="127"/>
      <c r="OZ1" s="127"/>
      <c r="PA1" s="127"/>
      <c r="PB1" s="127"/>
      <c r="PC1" s="127"/>
      <c r="PD1" s="127"/>
      <c r="PE1" s="127"/>
      <c r="PF1" s="127"/>
      <c r="PG1" s="127"/>
      <c r="PH1" s="127"/>
      <c r="PI1" s="127"/>
      <c r="PJ1" s="127"/>
      <c r="PK1" s="127"/>
      <c r="PL1" s="127"/>
      <c r="PM1" s="127"/>
      <c r="PN1" s="127"/>
      <c r="PO1" s="127"/>
      <c r="PP1" s="127"/>
      <c r="PQ1" s="127"/>
      <c r="PR1" s="127"/>
      <c r="PS1" s="127"/>
      <c r="PT1" s="127"/>
      <c r="PU1" s="127"/>
      <c r="PV1" s="127"/>
      <c r="PW1" s="127"/>
      <c r="PX1" s="127"/>
      <c r="PY1" s="127"/>
      <c r="PZ1" s="127"/>
      <c r="QA1" s="127"/>
      <c r="QB1" s="127"/>
      <c r="QC1" s="127"/>
      <c r="QD1" s="127"/>
      <c r="QE1" s="127"/>
      <c r="QF1" s="127"/>
      <c r="QG1" s="127"/>
      <c r="QH1" s="127"/>
      <c r="QI1" s="127"/>
      <c r="QJ1" s="127"/>
      <c r="QK1" s="127"/>
      <c r="QL1" s="127"/>
      <c r="QM1" s="127"/>
      <c r="QN1" s="127"/>
      <c r="QO1" s="127"/>
      <c r="QP1" s="127"/>
      <c r="QQ1" s="127"/>
      <c r="QR1" s="127"/>
      <c r="QS1" s="127"/>
      <c r="QT1" s="127"/>
      <c r="QU1" s="127"/>
      <c r="QV1" s="127"/>
      <c r="QW1" s="127"/>
      <c r="QX1" s="127"/>
      <c r="QY1" s="127"/>
      <c r="QZ1" s="127"/>
      <c r="RA1" s="127"/>
      <c r="RB1" s="127"/>
      <c r="RC1" s="127"/>
      <c r="RD1" s="127"/>
      <c r="RE1" s="127"/>
      <c r="RF1" s="127"/>
      <c r="RG1" s="127"/>
      <c r="RH1" s="127"/>
      <c r="RI1" s="127"/>
      <c r="RJ1" s="127"/>
      <c r="RK1" s="127"/>
      <c r="RL1" s="127"/>
      <c r="RM1" s="127"/>
      <c r="RN1" s="127"/>
      <c r="RO1" s="127"/>
      <c r="RP1" s="127"/>
      <c r="RQ1" s="127"/>
      <c r="RR1" s="127"/>
      <c r="RS1" s="127"/>
      <c r="RT1" s="127"/>
      <c r="RU1" s="127"/>
      <c r="RV1" s="127"/>
      <c r="RW1" s="127"/>
      <c r="RX1" s="127"/>
      <c r="RY1" s="127"/>
      <c r="RZ1" s="127"/>
      <c r="SA1" s="127"/>
      <c r="SB1" s="127"/>
      <c r="SC1" s="127"/>
      <c r="SD1" s="127"/>
      <c r="SE1" s="127"/>
      <c r="SF1" s="127"/>
      <c r="SG1" s="127"/>
      <c r="SH1" s="127"/>
      <c r="SI1" s="127"/>
      <c r="SJ1" s="127"/>
      <c r="SK1" s="127"/>
      <c r="SL1" s="127"/>
      <c r="SM1" s="127"/>
      <c r="SN1" s="127"/>
      <c r="SO1" s="127"/>
      <c r="SP1" s="127"/>
      <c r="SQ1" s="127"/>
      <c r="SR1" s="127"/>
      <c r="SS1" s="127"/>
      <c r="ST1" s="127"/>
      <c r="SU1" s="127"/>
      <c r="SV1" s="127"/>
      <c r="SW1" s="127"/>
      <c r="SX1" s="127"/>
      <c r="SY1" s="127"/>
      <c r="SZ1" s="127"/>
      <c r="TA1" s="127"/>
      <c r="TB1" s="127"/>
      <c r="TC1" s="127"/>
      <c r="TD1" s="127"/>
      <c r="TE1" s="127"/>
      <c r="TF1" s="127"/>
      <c r="TG1" s="127"/>
      <c r="TH1" s="127"/>
      <c r="TI1" s="127"/>
      <c r="TJ1" s="127"/>
      <c r="TK1" s="127"/>
      <c r="TL1" s="127"/>
      <c r="TM1" s="127"/>
      <c r="TN1" s="127"/>
      <c r="TO1" s="127"/>
      <c r="TP1" s="127"/>
      <c r="TQ1" s="127"/>
      <c r="TR1" s="127"/>
      <c r="TS1" s="127"/>
      <c r="TT1" s="127"/>
      <c r="TU1" s="127"/>
      <c r="TV1" s="127"/>
      <c r="TW1" s="127"/>
      <c r="TX1" s="127"/>
      <c r="TY1" s="127"/>
      <c r="TZ1" s="127"/>
      <c r="UA1" s="127"/>
      <c r="UB1" s="127"/>
      <c r="UC1" s="127"/>
      <c r="UD1" s="127"/>
      <c r="UE1" s="127"/>
      <c r="UF1" s="127"/>
      <c r="UG1" s="127"/>
      <c r="UH1" s="127"/>
      <c r="UI1" s="127"/>
      <c r="UJ1" s="127"/>
      <c r="UK1" s="127"/>
      <c r="UL1" s="127"/>
      <c r="UM1" s="127"/>
      <c r="UN1" s="127"/>
      <c r="UO1" s="127"/>
      <c r="UP1" s="127"/>
      <c r="UQ1" s="127"/>
      <c r="UR1" s="127"/>
      <c r="US1" s="127"/>
      <c r="UT1" s="127"/>
      <c r="UU1" s="127"/>
      <c r="UV1" s="127"/>
      <c r="UW1" s="127"/>
      <c r="UX1" s="127"/>
      <c r="UY1" s="127"/>
      <c r="UZ1" s="127"/>
      <c r="VA1" s="127"/>
      <c r="VB1" s="127"/>
      <c r="VC1" s="127"/>
      <c r="VD1" s="127"/>
      <c r="VE1" s="127"/>
      <c r="VF1" s="127"/>
      <c r="VG1" s="127"/>
      <c r="VH1" s="127"/>
      <c r="VI1" s="127"/>
      <c r="VJ1" s="127"/>
      <c r="VK1" s="127"/>
      <c r="VL1" s="127"/>
      <c r="VM1" s="127"/>
      <c r="VN1" s="127"/>
      <c r="VO1" s="127"/>
      <c r="VP1" s="127"/>
      <c r="VQ1" s="127"/>
      <c r="VR1" s="127"/>
      <c r="VS1" s="127"/>
      <c r="VT1" s="127"/>
      <c r="VU1" s="127"/>
      <c r="VV1" s="127"/>
      <c r="VW1" s="127"/>
      <c r="VX1" s="127"/>
      <c r="VY1" s="127"/>
      <c r="VZ1" s="127"/>
      <c r="WA1" s="127"/>
      <c r="WB1" s="127"/>
      <c r="WC1" s="127"/>
      <c r="WD1" s="127"/>
      <c r="WE1" s="127"/>
      <c r="WF1" s="127"/>
      <c r="WG1" s="127"/>
      <c r="WH1" s="127"/>
      <c r="WI1" s="127"/>
      <c r="WJ1" s="127"/>
      <c r="WK1" s="127"/>
      <c r="WL1" s="127"/>
      <c r="WM1" s="127"/>
      <c r="WN1" s="127"/>
      <c r="WO1" s="127"/>
      <c r="WP1" s="127"/>
      <c r="WQ1" s="127"/>
      <c r="WR1" s="127"/>
      <c r="WS1" s="127"/>
      <c r="WT1" s="127"/>
      <c r="WU1" s="127"/>
      <c r="WV1" s="127"/>
      <c r="WW1" s="127"/>
      <c r="WX1" s="127"/>
      <c r="WY1" s="127"/>
      <c r="WZ1" s="127"/>
      <c r="XA1" s="127"/>
      <c r="XB1" s="127"/>
      <c r="XC1" s="127"/>
      <c r="XD1" s="127"/>
      <c r="XE1" s="127"/>
      <c r="XF1" s="127"/>
      <c r="XG1" s="127"/>
      <c r="XH1" s="127"/>
      <c r="XI1" s="127"/>
      <c r="XJ1" s="127"/>
      <c r="XK1" s="127"/>
      <c r="XL1" s="127"/>
      <c r="XM1" s="127"/>
      <c r="XN1" s="127"/>
      <c r="XO1" s="127"/>
      <c r="XP1" s="127"/>
      <c r="XQ1" s="127"/>
      <c r="XR1" s="127"/>
      <c r="XS1" s="127"/>
      <c r="XT1" s="127"/>
      <c r="XU1" s="127"/>
      <c r="XV1" s="127"/>
      <c r="XW1" s="127"/>
      <c r="XX1" s="127"/>
      <c r="XY1" s="127"/>
    </row>
    <row r="2" spans="1:649" ht="31.5" customHeight="1" thickBot="1" x14ac:dyDescent="0.3">
      <c r="A2" s="200" t="s">
        <v>171</v>
      </c>
      <c r="B2" s="208"/>
      <c r="C2" s="208"/>
      <c r="D2" s="208"/>
      <c r="E2" s="64" t="s">
        <v>172</v>
      </c>
      <c r="F2" s="205"/>
      <c r="G2" s="65"/>
      <c r="H2" s="65"/>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row>
    <row r="3" spans="1:649" ht="36" customHeight="1" thickBot="1" x14ac:dyDescent="0.3">
      <c r="A3" s="200" t="s">
        <v>173</v>
      </c>
      <c r="B3" s="208"/>
      <c r="C3" s="208"/>
      <c r="D3" s="208"/>
      <c r="E3" s="66" t="s">
        <v>405</v>
      </c>
      <c r="F3" s="206"/>
      <c r="G3" s="65"/>
      <c r="H3" s="65"/>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row>
    <row r="4" spans="1:649" ht="35.1" customHeight="1" thickBot="1" x14ac:dyDescent="0.3">
      <c r="A4" s="200" t="s">
        <v>174</v>
      </c>
      <c r="B4" s="208"/>
      <c r="C4" s="208"/>
      <c r="D4" s="208"/>
      <c r="E4" s="67">
        <v>0</v>
      </c>
      <c r="F4" s="206"/>
      <c r="G4" s="65"/>
      <c r="H4" s="65"/>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row>
    <row r="5" spans="1:649" ht="35.1" customHeight="1" thickBot="1" x14ac:dyDescent="0.3">
      <c r="A5" s="200" t="s">
        <v>175</v>
      </c>
      <c r="B5" s="208"/>
      <c r="C5" s="208"/>
      <c r="D5" s="201"/>
      <c r="E5" s="67">
        <v>29</v>
      </c>
      <c r="F5" s="206"/>
      <c r="G5" s="65"/>
      <c r="H5" s="65"/>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row>
    <row r="6" spans="1:649" ht="42" customHeight="1" thickBot="1" x14ac:dyDescent="0.3">
      <c r="A6" s="200" t="s">
        <v>176</v>
      </c>
      <c r="B6" s="208"/>
      <c r="C6" s="208"/>
      <c r="D6" s="208"/>
      <c r="E6" s="67">
        <v>29</v>
      </c>
      <c r="F6" s="207"/>
      <c r="G6" s="65"/>
      <c r="H6" s="65"/>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row>
    <row r="7" spans="1:649" ht="27.75" customHeight="1" thickBot="1" x14ac:dyDescent="0.3">
      <c r="A7" s="202" t="s">
        <v>177</v>
      </c>
      <c r="B7" s="205" t="s">
        <v>178</v>
      </c>
      <c r="C7" s="200" t="s">
        <v>179</v>
      </c>
      <c r="D7" s="201"/>
      <c r="E7" s="200" t="s">
        <v>180</v>
      </c>
      <c r="F7" s="201"/>
      <c r="G7" s="200" t="s">
        <v>181</v>
      </c>
      <c r="H7" s="201"/>
      <c r="I7" s="196" t="s">
        <v>407</v>
      </c>
      <c r="J7" s="197"/>
      <c r="K7" s="196" t="s">
        <v>408</v>
      </c>
      <c r="L7" s="197"/>
      <c r="M7" s="196" t="s">
        <v>409</v>
      </c>
      <c r="N7" s="197"/>
      <c r="O7" s="196" t="s">
        <v>410</v>
      </c>
      <c r="P7" s="197"/>
      <c r="Q7" s="196" t="s">
        <v>411</v>
      </c>
      <c r="R7" s="197"/>
      <c r="S7" s="196" t="s">
        <v>412</v>
      </c>
      <c r="T7" s="197"/>
      <c r="U7" s="196" t="s">
        <v>413</v>
      </c>
      <c r="V7" s="197"/>
      <c r="W7" s="196" t="s">
        <v>414</v>
      </c>
      <c r="X7" s="197"/>
      <c r="Y7" s="196" t="s">
        <v>415</v>
      </c>
      <c r="Z7" s="197"/>
      <c r="AA7" s="196" t="s">
        <v>416</v>
      </c>
      <c r="AB7" s="197"/>
      <c r="AC7" s="196" t="s">
        <v>417</v>
      </c>
      <c r="AD7" s="197"/>
      <c r="AE7" s="196" t="s">
        <v>418</v>
      </c>
      <c r="AF7" s="197"/>
      <c r="AG7" s="196" t="s">
        <v>419</v>
      </c>
      <c r="AH7" s="197"/>
      <c r="AI7" s="196" t="s">
        <v>420</v>
      </c>
      <c r="AJ7" s="197"/>
      <c r="AK7" s="196" t="s">
        <v>421</v>
      </c>
      <c r="AL7" s="197"/>
      <c r="AM7" s="196" t="s">
        <v>422</v>
      </c>
      <c r="AN7" s="197"/>
      <c r="AO7" s="196" t="s">
        <v>423</v>
      </c>
      <c r="AP7" s="197"/>
      <c r="AQ7" s="196" t="s">
        <v>424</v>
      </c>
      <c r="AR7" s="197"/>
      <c r="AS7" s="196" t="s">
        <v>425</v>
      </c>
      <c r="AT7" s="197"/>
      <c r="AU7" s="196" t="s">
        <v>426</v>
      </c>
      <c r="AV7" s="197"/>
      <c r="AW7" s="196" t="s">
        <v>427</v>
      </c>
      <c r="AX7" s="197"/>
      <c r="AY7" s="196" t="s">
        <v>428</v>
      </c>
      <c r="AZ7" s="197"/>
      <c r="BA7" s="196" t="s">
        <v>429</v>
      </c>
      <c r="BB7" s="197"/>
      <c r="BC7" s="196" t="s">
        <v>430</v>
      </c>
      <c r="BD7" s="197"/>
      <c r="BE7" s="196" t="s">
        <v>431</v>
      </c>
      <c r="BF7" s="197"/>
      <c r="BG7" s="196" t="s">
        <v>432</v>
      </c>
      <c r="BH7" s="197"/>
    </row>
    <row r="8" spans="1:649" ht="90.75" customHeight="1" thickBot="1" x14ac:dyDescent="0.3">
      <c r="A8" s="203"/>
      <c r="B8" s="206"/>
      <c r="C8" s="198" t="s">
        <v>433</v>
      </c>
      <c r="D8" s="199"/>
      <c r="E8" s="198" t="s">
        <v>434</v>
      </c>
      <c r="F8" s="199"/>
      <c r="G8" s="198" t="s">
        <v>435</v>
      </c>
      <c r="H8" s="199"/>
      <c r="I8" s="198" t="s">
        <v>436</v>
      </c>
      <c r="J8" s="199"/>
      <c r="K8" s="198" t="s">
        <v>437</v>
      </c>
      <c r="L8" s="199"/>
      <c r="M8" s="198" t="s">
        <v>438</v>
      </c>
      <c r="N8" s="199"/>
      <c r="O8" s="198" t="s">
        <v>439</v>
      </c>
      <c r="P8" s="199"/>
      <c r="Q8" s="198" t="s">
        <v>440</v>
      </c>
      <c r="R8" s="199"/>
      <c r="S8" s="198" t="s">
        <v>441</v>
      </c>
      <c r="T8" s="199"/>
      <c r="U8" s="198" t="s">
        <v>442</v>
      </c>
      <c r="V8" s="199"/>
      <c r="W8" s="198" t="s">
        <v>443</v>
      </c>
      <c r="X8" s="199"/>
      <c r="Y8" s="198" t="s">
        <v>444</v>
      </c>
      <c r="Z8" s="199"/>
      <c r="AA8" s="198" t="s">
        <v>445</v>
      </c>
      <c r="AB8" s="199"/>
      <c r="AC8" s="198" t="s">
        <v>446</v>
      </c>
      <c r="AD8" s="199"/>
      <c r="AE8" s="198" t="s">
        <v>447</v>
      </c>
      <c r="AF8" s="199"/>
      <c r="AG8" s="198" t="s">
        <v>448</v>
      </c>
      <c r="AH8" s="199"/>
      <c r="AI8" s="198" t="s">
        <v>449</v>
      </c>
      <c r="AJ8" s="199"/>
      <c r="AK8" s="198" t="s">
        <v>450</v>
      </c>
      <c r="AL8" s="199"/>
      <c r="AM8" s="198" t="s">
        <v>451</v>
      </c>
      <c r="AN8" s="199"/>
      <c r="AO8" s="198" t="s">
        <v>452</v>
      </c>
      <c r="AP8" s="199"/>
      <c r="AQ8" s="198" t="s">
        <v>453</v>
      </c>
      <c r="AR8" s="199"/>
      <c r="AS8" s="198" t="s">
        <v>454</v>
      </c>
      <c r="AT8" s="199"/>
      <c r="AU8" s="198" t="s">
        <v>455</v>
      </c>
      <c r="AV8" s="199"/>
      <c r="AW8" s="198" t="s">
        <v>456</v>
      </c>
      <c r="AX8" s="199"/>
      <c r="AY8" s="198" t="s">
        <v>457</v>
      </c>
      <c r="AZ8" s="199"/>
      <c r="BA8" s="198" t="s">
        <v>458</v>
      </c>
      <c r="BB8" s="199"/>
      <c r="BC8" s="198" t="s">
        <v>459</v>
      </c>
      <c r="BD8" s="199"/>
      <c r="BE8" s="198" t="s">
        <v>460</v>
      </c>
      <c r="BF8" s="199"/>
      <c r="BG8" s="198" t="s">
        <v>461</v>
      </c>
      <c r="BH8" s="199"/>
    </row>
    <row r="9" spans="1:649" ht="53.1" customHeight="1" thickBot="1" x14ac:dyDescent="0.3">
      <c r="A9" s="204"/>
      <c r="B9" s="207">
        <v>86</v>
      </c>
      <c r="C9" s="61" t="s">
        <v>182</v>
      </c>
      <c r="D9" s="61" t="s">
        <v>183</v>
      </c>
      <c r="E9" s="61" t="s">
        <v>182</v>
      </c>
      <c r="F9" s="61" t="s">
        <v>183</v>
      </c>
      <c r="G9" s="61" t="s">
        <v>182</v>
      </c>
      <c r="H9" s="61" t="s">
        <v>183</v>
      </c>
      <c r="I9" s="142" t="s">
        <v>182</v>
      </c>
      <c r="J9" s="142" t="s">
        <v>183</v>
      </c>
      <c r="K9" s="142" t="s">
        <v>182</v>
      </c>
      <c r="L9" s="142" t="s">
        <v>183</v>
      </c>
      <c r="M9" s="142" t="s">
        <v>182</v>
      </c>
      <c r="N9" s="142" t="s">
        <v>183</v>
      </c>
      <c r="O9" s="142" t="s">
        <v>182</v>
      </c>
      <c r="P9" s="142" t="s">
        <v>183</v>
      </c>
      <c r="Q9" s="142" t="s">
        <v>182</v>
      </c>
      <c r="R9" s="142" t="s">
        <v>183</v>
      </c>
      <c r="S9" s="142" t="s">
        <v>182</v>
      </c>
      <c r="T9" s="142" t="s">
        <v>183</v>
      </c>
      <c r="U9" s="142" t="s">
        <v>182</v>
      </c>
      <c r="V9" s="142" t="s">
        <v>183</v>
      </c>
      <c r="W9" s="142" t="s">
        <v>182</v>
      </c>
      <c r="X9" s="142" t="s">
        <v>183</v>
      </c>
      <c r="Y9" s="142" t="s">
        <v>182</v>
      </c>
      <c r="Z9" s="142" t="s">
        <v>183</v>
      </c>
      <c r="AA9" s="142" t="s">
        <v>182</v>
      </c>
      <c r="AB9" s="142" t="s">
        <v>183</v>
      </c>
      <c r="AC9" s="142" t="s">
        <v>182</v>
      </c>
      <c r="AD9" s="142" t="s">
        <v>183</v>
      </c>
      <c r="AE9" s="142" t="s">
        <v>182</v>
      </c>
      <c r="AF9" s="142" t="s">
        <v>183</v>
      </c>
      <c r="AG9" s="142" t="s">
        <v>182</v>
      </c>
      <c r="AH9" s="142" t="s">
        <v>183</v>
      </c>
      <c r="AI9" s="142" t="s">
        <v>182</v>
      </c>
      <c r="AJ9" s="142" t="s">
        <v>183</v>
      </c>
      <c r="AK9" s="142" t="s">
        <v>182</v>
      </c>
      <c r="AL9" s="142" t="s">
        <v>183</v>
      </c>
      <c r="AM9" s="142" t="s">
        <v>182</v>
      </c>
      <c r="AN9" s="142" t="s">
        <v>183</v>
      </c>
      <c r="AO9" s="142" t="s">
        <v>182</v>
      </c>
      <c r="AP9" s="142" t="s">
        <v>183</v>
      </c>
      <c r="AQ9" s="142" t="s">
        <v>182</v>
      </c>
      <c r="AR9" s="142" t="s">
        <v>183</v>
      </c>
      <c r="AS9" s="142" t="s">
        <v>182</v>
      </c>
      <c r="AT9" s="142" t="s">
        <v>183</v>
      </c>
      <c r="AU9" s="142" t="s">
        <v>182</v>
      </c>
      <c r="AV9" s="142" t="s">
        <v>183</v>
      </c>
      <c r="AW9" s="142" t="s">
        <v>182</v>
      </c>
      <c r="AX9" s="142" t="s">
        <v>183</v>
      </c>
      <c r="AY9" s="142" t="s">
        <v>182</v>
      </c>
      <c r="AZ9" s="142" t="s">
        <v>183</v>
      </c>
      <c r="BA9" s="142" t="s">
        <v>182</v>
      </c>
      <c r="BB9" s="142" t="s">
        <v>183</v>
      </c>
      <c r="BC9" s="142" t="s">
        <v>182</v>
      </c>
      <c r="BD9" s="142" t="s">
        <v>183</v>
      </c>
      <c r="BE9" s="142" t="s">
        <v>182</v>
      </c>
      <c r="BF9" s="142" t="s">
        <v>183</v>
      </c>
      <c r="BG9" s="142" t="s">
        <v>182</v>
      </c>
      <c r="BH9" s="142" t="s">
        <v>183</v>
      </c>
    </row>
    <row r="10" spans="1:649" ht="44.1" customHeight="1" thickBot="1" x14ac:dyDescent="0.3">
      <c r="A10" s="68" t="s">
        <v>184</v>
      </c>
      <c r="B10" s="69">
        <v>46</v>
      </c>
      <c r="C10" s="144" t="s">
        <v>462</v>
      </c>
      <c r="D10" s="145"/>
      <c r="E10" s="144"/>
      <c r="F10" s="145"/>
      <c r="G10" s="144"/>
      <c r="H10" s="145"/>
      <c r="I10" s="144"/>
      <c r="J10" s="145"/>
      <c r="K10" s="144"/>
      <c r="L10" s="145"/>
      <c r="M10" s="144"/>
      <c r="N10" s="145"/>
      <c r="O10" s="144"/>
      <c r="P10" s="145"/>
      <c r="Q10" s="144"/>
      <c r="R10" s="145"/>
      <c r="S10" s="144"/>
      <c r="T10" s="145"/>
      <c r="U10" s="144"/>
      <c r="V10" s="145"/>
      <c r="W10" s="144" t="s">
        <v>462</v>
      </c>
      <c r="X10" s="145">
        <v>165</v>
      </c>
      <c r="Y10" s="144" t="s">
        <v>462</v>
      </c>
      <c r="Z10" s="145">
        <v>165</v>
      </c>
      <c r="AA10" s="144"/>
      <c r="AB10" s="145"/>
      <c r="AC10" s="144" t="s">
        <v>463</v>
      </c>
      <c r="AD10" s="145">
        <v>121</v>
      </c>
      <c r="AE10" s="144"/>
      <c r="AF10" s="145"/>
      <c r="AG10" s="144"/>
      <c r="AH10" s="145"/>
      <c r="AI10" s="144"/>
      <c r="AJ10" s="145"/>
      <c r="AK10" s="144"/>
      <c r="AL10" s="145"/>
      <c r="AM10" s="144"/>
      <c r="AN10" s="145"/>
      <c r="AO10" s="144"/>
      <c r="AP10" s="145"/>
      <c r="AQ10" s="144"/>
      <c r="AR10" s="145"/>
      <c r="AS10" s="144"/>
      <c r="AT10" s="145"/>
      <c r="AU10" s="144"/>
      <c r="AV10" s="145"/>
      <c r="AW10" s="144"/>
      <c r="AX10" s="145"/>
      <c r="AY10" s="144"/>
      <c r="AZ10" s="145"/>
      <c r="BA10" s="144"/>
      <c r="BB10" s="145"/>
      <c r="BC10" s="144"/>
      <c r="BD10" s="145"/>
      <c r="BE10" s="144" t="s">
        <v>462</v>
      </c>
      <c r="BF10" s="145">
        <v>271</v>
      </c>
      <c r="BG10" s="144" t="s">
        <v>462</v>
      </c>
      <c r="BH10" s="145">
        <v>271</v>
      </c>
    </row>
    <row r="11" spans="1:649" ht="44.1" customHeight="1" thickBot="1" x14ac:dyDescent="0.3">
      <c r="A11" s="68" t="s">
        <v>185</v>
      </c>
      <c r="B11" s="69">
        <v>27</v>
      </c>
      <c r="C11" s="144"/>
      <c r="D11" s="145"/>
      <c r="E11" s="144" t="s">
        <v>462</v>
      </c>
      <c r="F11" s="145">
        <v>123</v>
      </c>
      <c r="G11" s="144" t="s">
        <v>462</v>
      </c>
      <c r="H11" s="145">
        <v>41</v>
      </c>
      <c r="I11" s="144"/>
      <c r="J11" s="145"/>
      <c r="K11" s="144" t="s">
        <v>462</v>
      </c>
      <c r="L11" s="145">
        <v>135</v>
      </c>
      <c r="M11" s="144" t="s">
        <v>462</v>
      </c>
      <c r="N11" s="145">
        <v>135</v>
      </c>
      <c r="O11" s="144" t="s">
        <v>462</v>
      </c>
      <c r="P11" s="145">
        <v>91</v>
      </c>
      <c r="Q11" s="144" t="s">
        <v>462</v>
      </c>
      <c r="R11" s="145">
        <v>91</v>
      </c>
      <c r="S11" s="144" t="s">
        <v>462</v>
      </c>
      <c r="T11" s="145">
        <v>91</v>
      </c>
      <c r="U11" s="144" t="s">
        <v>464</v>
      </c>
      <c r="V11" s="145">
        <v>45</v>
      </c>
      <c r="W11" s="144"/>
      <c r="X11" s="145"/>
      <c r="Y11" s="144"/>
      <c r="Z11" s="145"/>
      <c r="AA11" s="144"/>
      <c r="AB11" s="145"/>
      <c r="AC11" s="144"/>
      <c r="AD11" s="145"/>
      <c r="AE11" s="144"/>
      <c r="AF11" s="145"/>
      <c r="AG11" s="144"/>
      <c r="AH11" s="145"/>
      <c r="AI11" s="144"/>
      <c r="AJ11" s="145"/>
      <c r="AK11" s="144"/>
      <c r="AL11" s="145"/>
      <c r="AM11" s="144"/>
      <c r="AN11" s="145"/>
      <c r="AO11" s="144"/>
      <c r="AP11" s="145"/>
      <c r="AQ11" s="144"/>
      <c r="AR11" s="145"/>
      <c r="AS11" s="144"/>
      <c r="AT11" s="145"/>
      <c r="AU11" s="144"/>
      <c r="AV11" s="145"/>
      <c r="AW11" s="144"/>
      <c r="AX11" s="145"/>
      <c r="AY11" s="144"/>
      <c r="AZ11" s="145"/>
      <c r="BA11" s="144"/>
      <c r="BB11" s="145"/>
      <c r="BC11" s="144" t="s">
        <v>462</v>
      </c>
      <c r="BD11" s="145">
        <v>79</v>
      </c>
      <c r="BE11" s="144"/>
      <c r="BF11" s="145"/>
      <c r="BG11" s="144"/>
      <c r="BH11" s="145"/>
    </row>
    <row r="12" spans="1:649" ht="45" customHeight="1" thickBot="1" x14ac:dyDescent="0.3">
      <c r="A12" s="68" t="s">
        <v>186</v>
      </c>
      <c r="B12" s="69">
        <v>65</v>
      </c>
      <c r="C12" s="144" t="s">
        <v>462</v>
      </c>
      <c r="D12" s="145">
        <v>35</v>
      </c>
      <c r="E12" s="144"/>
      <c r="F12" s="145"/>
      <c r="G12" s="144"/>
      <c r="H12" s="145"/>
      <c r="I12" s="144" t="s">
        <v>464</v>
      </c>
      <c r="J12" s="145">
        <v>21</v>
      </c>
      <c r="K12" s="144"/>
      <c r="L12" s="145"/>
      <c r="M12" s="144"/>
      <c r="N12" s="145"/>
      <c r="O12" s="144"/>
      <c r="P12" s="145"/>
      <c r="Q12" s="144"/>
      <c r="R12" s="145"/>
      <c r="S12" s="144"/>
      <c r="T12" s="145"/>
      <c r="U12" s="144"/>
      <c r="V12" s="145"/>
      <c r="W12" s="144"/>
      <c r="X12" s="145"/>
      <c r="Y12" s="144"/>
      <c r="Z12" s="145"/>
      <c r="AA12" s="144" t="s">
        <v>463</v>
      </c>
      <c r="AB12" s="145">
        <v>14</v>
      </c>
      <c r="AC12" s="144"/>
      <c r="AD12" s="145"/>
      <c r="AE12" s="144" t="s">
        <v>462</v>
      </c>
      <c r="AF12" s="145">
        <v>20</v>
      </c>
      <c r="AG12" s="144" t="s">
        <v>462</v>
      </c>
      <c r="AH12" s="145">
        <v>20</v>
      </c>
      <c r="AI12" s="144" t="s">
        <v>462</v>
      </c>
      <c r="AJ12" s="145">
        <v>20</v>
      </c>
      <c r="AK12" s="144" t="s">
        <v>463</v>
      </c>
      <c r="AL12" s="145">
        <v>27</v>
      </c>
      <c r="AM12" s="144" t="s">
        <v>463</v>
      </c>
      <c r="AN12" s="145">
        <v>27</v>
      </c>
      <c r="AO12" s="144" t="s">
        <v>463</v>
      </c>
      <c r="AP12" s="145">
        <v>27</v>
      </c>
      <c r="AQ12" s="144" t="s">
        <v>463</v>
      </c>
      <c r="AR12" s="145">
        <v>27</v>
      </c>
      <c r="AS12" s="144" t="s">
        <v>463</v>
      </c>
      <c r="AT12" s="145">
        <v>27</v>
      </c>
      <c r="AU12" s="144" t="s">
        <v>463</v>
      </c>
      <c r="AV12" s="145">
        <v>27</v>
      </c>
      <c r="AW12" s="144" t="s">
        <v>463</v>
      </c>
      <c r="AX12" s="145">
        <v>27</v>
      </c>
      <c r="AY12" s="144" t="s">
        <v>462</v>
      </c>
      <c r="AZ12" s="145">
        <v>20</v>
      </c>
      <c r="BA12" s="144" t="s">
        <v>463</v>
      </c>
      <c r="BB12" s="145">
        <v>14</v>
      </c>
      <c r="BC12" s="144"/>
      <c r="BD12" s="145"/>
      <c r="BE12" s="144"/>
      <c r="BF12" s="145"/>
      <c r="BG12" s="144"/>
      <c r="BH12" s="145"/>
    </row>
    <row r="13" spans="1:649" ht="23.1" hidden="1" customHeight="1" x14ac:dyDescent="0.25">
      <c r="A13" s="24"/>
      <c r="B13" s="24"/>
      <c r="D13" s="114">
        <f>IF(C10="",0,IF(D10&lt;=$B10,1,0))</f>
        <v>1</v>
      </c>
      <c r="E13" s="114"/>
      <c r="F13" s="114">
        <f>IF(E10="",0,IF(F10&lt;=$B10,1,0))</f>
        <v>0</v>
      </c>
      <c r="G13" s="114"/>
      <c r="H13" s="114">
        <f>IF(G10="",0,IF(H10&lt;=$B10,1,0))</f>
        <v>0</v>
      </c>
      <c r="J13" s="27">
        <f>IF(I10="",0,IF(J10&lt;=$B10,1,0))</f>
        <v>0</v>
      </c>
      <c r="L13" s="27">
        <f>IF(K10="",0,IF(L10&lt;=$B10,1,0))</f>
        <v>0</v>
      </c>
      <c r="N13" s="27">
        <f>IF(M10="",0,IF(N10&lt;=$B10,1,0))</f>
        <v>0</v>
      </c>
      <c r="P13" s="27">
        <f>IF(O10="",0,IF(P10&lt;=$B10,1,0))</f>
        <v>0</v>
      </c>
      <c r="R13" s="27">
        <f>IF(Q10="",0,IF(R10&lt;=$B10,1,0))</f>
        <v>0</v>
      </c>
      <c r="T13" s="27">
        <f>IF(S10="",0,IF(T10&lt;=$B10,1,0))</f>
        <v>0</v>
      </c>
      <c r="V13" s="27">
        <f>IF(U10="",0,IF(V10&lt;=$B10,1,0))</f>
        <v>0</v>
      </c>
      <c r="X13" s="27">
        <f>IF(W10="",0,IF(X10&lt;=$B10,1,0))</f>
        <v>0</v>
      </c>
      <c r="Z13" s="27">
        <f>IF(Y10="",0,IF(Z10&lt;=$B10,1,0))</f>
        <v>0</v>
      </c>
      <c r="AB13" s="27">
        <f>IF(AA10="",0,IF(AB10&lt;=$B10,1,0))</f>
        <v>0</v>
      </c>
      <c r="AD13" s="27">
        <f>IF(AC10="",0,IF(AD10&lt;=$B10,1,0))</f>
        <v>0</v>
      </c>
      <c r="AF13" s="27">
        <f>IF(AE10="",0,IF(AF10&lt;=$B10,1,0))</f>
        <v>0</v>
      </c>
      <c r="AH13" s="27">
        <f>IF(AG10="",0,IF(AH10&lt;=$B10,1,0))</f>
        <v>0</v>
      </c>
      <c r="AJ13" s="27">
        <f>IF(AI10="",0,IF(AJ10&lt;=$B10,1,0))</f>
        <v>0</v>
      </c>
      <c r="AL13" s="27">
        <f>IF(AK10="",0,IF(AL10&lt;=$B10,1,0))</f>
        <v>0</v>
      </c>
      <c r="AN13" s="27">
        <f>IF(AM10="",0,IF(AN10&lt;=$B10,1,0))</f>
        <v>0</v>
      </c>
      <c r="AP13" s="27">
        <f>IF(AO10="",0,IF(AP10&lt;=$B10,1,0))</f>
        <v>0</v>
      </c>
      <c r="AR13" s="27">
        <f>IF(AQ10="",0,IF(AR10&lt;=$B10,1,0))</f>
        <v>0</v>
      </c>
      <c r="AT13" s="27">
        <f>IF(AS10="",0,IF(AT10&lt;=$B10,1,0))</f>
        <v>0</v>
      </c>
      <c r="AV13" s="27">
        <f>IF(AU10="",0,IF(AV10&lt;=$B10,1,0))</f>
        <v>0</v>
      </c>
      <c r="AX13" s="27">
        <f>IF(AW10="",0,IF(AX10&lt;=$B10,1,0))</f>
        <v>0</v>
      </c>
      <c r="AZ13" s="27">
        <f>IF(AY10="",0,IF(AZ10&lt;=$B10,1,0))</f>
        <v>0</v>
      </c>
      <c r="BB13" s="27">
        <f>IF(BA10="",0,IF(BB10&lt;=$B10,1,0))</f>
        <v>0</v>
      </c>
      <c r="BD13" s="27">
        <f>IF(BC10="",0,IF(BD10&lt;=$B10,1,0))</f>
        <v>0</v>
      </c>
      <c r="BF13" s="27">
        <f>IF(BE10="",0,IF(BF10&lt;=$B10,1,0))</f>
        <v>0</v>
      </c>
      <c r="BH13" s="27">
        <f>IF(BG10="",0,IF(BH10&lt;=$B10,1,0))</f>
        <v>0</v>
      </c>
    </row>
    <row r="14" spans="1:649" hidden="1" x14ac:dyDescent="0.25">
      <c r="D14" s="114">
        <f>IF(C11="",0,IF(D11&lt;=$B11,1,0))</f>
        <v>0</v>
      </c>
      <c r="E14" s="114"/>
      <c r="F14" s="114">
        <f>IF(E11="",0,IF(F11&lt;=$B11,1,0))</f>
        <v>0</v>
      </c>
      <c r="G14" s="114"/>
      <c r="H14" s="114">
        <f>IF(G11="",0,IF(H11&lt;=$B11,1,0))</f>
        <v>0</v>
      </c>
      <c r="J14" s="27">
        <f>IF(I11="",0,IF(J11&lt;=$B11,1,0))</f>
        <v>0</v>
      </c>
      <c r="L14" s="27">
        <f>IF(K11="",0,IF(L11&lt;=$B11,1,0))</f>
        <v>0</v>
      </c>
      <c r="N14" s="27">
        <f>IF(M11="",0,IF(N11&lt;=$B11,1,0))</f>
        <v>0</v>
      </c>
      <c r="P14" s="27">
        <f>IF(O11="",0,IF(P11&lt;=$B11,1,0))</f>
        <v>0</v>
      </c>
      <c r="R14" s="27">
        <f>IF(Q11="",0,IF(R11&lt;=$B11,1,0))</f>
        <v>0</v>
      </c>
      <c r="T14" s="27">
        <f>IF(S11="",0,IF(T11&lt;=$B11,1,0))</f>
        <v>0</v>
      </c>
      <c r="V14" s="27">
        <f>IF(U11="",0,IF(V11&lt;=$B11,1,0))</f>
        <v>0</v>
      </c>
      <c r="X14" s="27">
        <f>IF(W11="",0,IF(X11&lt;=$B11,1,0))</f>
        <v>0</v>
      </c>
      <c r="Z14" s="27">
        <f>IF(Y11="",0,IF(Z11&lt;=$B11,1,0))</f>
        <v>0</v>
      </c>
      <c r="AB14" s="27">
        <f>IF(AA11="",0,IF(AB11&lt;=$B11,1,0))</f>
        <v>0</v>
      </c>
      <c r="AD14" s="27">
        <f>IF(AC11="",0,IF(AD11&lt;=$B11,1,0))</f>
        <v>0</v>
      </c>
      <c r="AF14" s="27">
        <f>IF(AE11="",0,IF(AF11&lt;=$B11,1,0))</f>
        <v>0</v>
      </c>
      <c r="AH14" s="27">
        <f>IF(AG11="",0,IF(AH11&lt;=$B11,1,0))</f>
        <v>0</v>
      </c>
      <c r="AJ14" s="27">
        <f>IF(AI11="",0,IF(AJ11&lt;=$B11,1,0))</f>
        <v>0</v>
      </c>
      <c r="AL14" s="27">
        <f>IF(AK11="",0,IF(AL11&lt;=$B11,1,0))</f>
        <v>0</v>
      </c>
      <c r="AN14" s="27">
        <f>IF(AM11="",0,IF(AN11&lt;=$B11,1,0))</f>
        <v>0</v>
      </c>
      <c r="AP14" s="27">
        <f>IF(AO11="",0,IF(AP11&lt;=$B11,1,0))</f>
        <v>0</v>
      </c>
      <c r="AR14" s="27">
        <f>IF(AQ11="",0,IF(AR11&lt;=$B11,1,0))</f>
        <v>0</v>
      </c>
      <c r="AT14" s="27">
        <f>IF(AS11="",0,IF(AT11&lt;=$B11,1,0))</f>
        <v>0</v>
      </c>
      <c r="AV14" s="27">
        <f>IF(AU11="",0,IF(AV11&lt;=$B11,1,0))</f>
        <v>0</v>
      </c>
      <c r="AX14" s="27">
        <f>IF(AW11="",0,IF(AX11&lt;=$B11,1,0))</f>
        <v>0</v>
      </c>
      <c r="AZ14" s="27">
        <f>IF(AY11="",0,IF(AZ11&lt;=$B11,1,0))</f>
        <v>0</v>
      </c>
      <c r="BB14" s="27">
        <f>IF(BA11="",0,IF(BB11&lt;=$B11,1,0))</f>
        <v>0</v>
      </c>
      <c r="BD14" s="27">
        <f>IF(BC11="",0,IF(BD11&lt;=$B11,1,0))</f>
        <v>0</v>
      </c>
      <c r="BF14" s="27">
        <f>IF(BE11="",0,IF(BF11&lt;=$B11,1,0))</f>
        <v>0</v>
      </c>
      <c r="BH14" s="27">
        <f>IF(BG11="",0,IF(BH11&lt;=$B11,1,0))</f>
        <v>0</v>
      </c>
    </row>
    <row r="15" spans="1:649" hidden="1" x14ac:dyDescent="0.25">
      <c r="D15" s="114">
        <f>IF(C12="",0,IF(D12&lt;=$B12,1,0))</f>
        <v>1</v>
      </c>
      <c r="E15" s="114"/>
      <c r="F15" s="114">
        <f>IF(E12="",0,IF(F12&lt;=$B12,1,0))</f>
        <v>0</v>
      </c>
      <c r="G15" s="114"/>
      <c r="H15" s="114">
        <f>IF(G12="",0,IF(H12&lt;=$B12,1,0))</f>
        <v>0</v>
      </c>
      <c r="J15" s="27">
        <f>IF(I12="",0,IF(J12&lt;=$B12,1,0))</f>
        <v>1</v>
      </c>
      <c r="L15" s="27">
        <f>IF(K12="",0,IF(L12&lt;=$B12,1,0))</f>
        <v>0</v>
      </c>
      <c r="N15" s="27">
        <f>IF(M12="",0,IF(N12&lt;=$B12,1,0))</f>
        <v>0</v>
      </c>
      <c r="P15" s="27">
        <f>IF(O12="",0,IF(P12&lt;=$B12,1,0))</f>
        <v>0</v>
      </c>
      <c r="R15" s="27">
        <f>IF(Q12="",0,IF(R12&lt;=$B12,1,0))</f>
        <v>0</v>
      </c>
      <c r="T15" s="27">
        <f>IF(S12="",0,IF(T12&lt;=$B12,1,0))</f>
        <v>0</v>
      </c>
      <c r="V15" s="27">
        <f>IF(U12="",0,IF(V12&lt;=$B12,1,0))</f>
        <v>0</v>
      </c>
      <c r="X15" s="27">
        <f>IF(W12="",0,IF(X12&lt;=$B12,1,0))</f>
        <v>0</v>
      </c>
      <c r="Z15" s="27">
        <f>IF(Y12="",0,IF(Z12&lt;=$B12,1,0))</f>
        <v>0</v>
      </c>
      <c r="AB15" s="27">
        <f>IF(AA12="",0,IF(AB12&lt;=$B12,1,0))</f>
        <v>1</v>
      </c>
      <c r="AD15" s="27">
        <f>IF(AC12="",0,IF(AD12&lt;=$B12,1,0))</f>
        <v>0</v>
      </c>
      <c r="AF15" s="27">
        <f>IF(AE12="",0,IF(AF12&lt;=$B12,1,0))</f>
        <v>1</v>
      </c>
      <c r="AH15" s="27">
        <f>IF(AG12="",0,IF(AH12&lt;=$B12,1,0))</f>
        <v>1</v>
      </c>
      <c r="AJ15" s="27">
        <f>IF(AI12="",0,IF(AJ12&lt;=$B12,1,0))</f>
        <v>1</v>
      </c>
      <c r="AL15" s="27">
        <f>IF(AK12="",0,IF(AL12&lt;=$B12,1,0))</f>
        <v>1</v>
      </c>
      <c r="AN15" s="27">
        <f>IF(AM12="",0,IF(AN12&lt;=$B12,1,0))</f>
        <v>1</v>
      </c>
      <c r="AP15" s="27">
        <f>IF(AO12="",0,IF(AP12&lt;=$B12,1,0))</f>
        <v>1</v>
      </c>
      <c r="AR15" s="27">
        <f>IF(AQ12="",0,IF(AR12&lt;=$B12,1,0))</f>
        <v>1</v>
      </c>
      <c r="AT15" s="27">
        <f>IF(AS12="",0,IF(AT12&lt;=$B12,1,0))</f>
        <v>1</v>
      </c>
      <c r="AV15" s="27">
        <f>IF(AU12="",0,IF(AV12&lt;=$B12,1,0))</f>
        <v>1</v>
      </c>
      <c r="AX15" s="27">
        <f>IF(AW12="",0,IF(AX12&lt;=$B12,1,0))</f>
        <v>1</v>
      </c>
      <c r="AZ15" s="27">
        <f>IF(AY12="",0,IF(AZ12&lt;=$B12,1,0))</f>
        <v>1</v>
      </c>
      <c r="BB15" s="27">
        <f>IF(BA12="",0,IF(BB12&lt;=$B12,1,0))</f>
        <v>1</v>
      </c>
      <c r="BD15" s="27">
        <f>IF(BC12="",0,IF(BD12&lt;=$B12,1,0))</f>
        <v>0</v>
      </c>
      <c r="BF15" s="27">
        <f>IF(BE12="",0,IF(BF12&lt;=$B12,1,0))</f>
        <v>0</v>
      </c>
      <c r="BH15" s="27">
        <f>IF(BG12="",0,IF(BH12&lt;=$B12,1,0))</f>
        <v>0</v>
      </c>
    </row>
    <row r="16" spans="1:649" hidden="1" x14ac:dyDescent="0.25">
      <c r="C16" s="25"/>
      <c r="D16" s="115">
        <f>SUM(D13:D15)</f>
        <v>2</v>
      </c>
      <c r="E16" s="115"/>
      <c r="F16" s="115">
        <f>SUM(F13:F15)</f>
        <v>0</v>
      </c>
      <c r="G16" s="115"/>
      <c r="H16" s="115">
        <f>SUM(H13:H15)</f>
        <v>0</v>
      </c>
      <c r="I16" s="143"/>
      <c r="J16" s="143">
        <f>SUM(J13:J15)</f>
        <v>1</v>
      </c>
      <c r="K16" s="143"/>
      <c r="L16" s="143">
        <f>SUM(L13:L15)</f>
        <v>0</v>
      </c>
      <c r="M16" s="143"/>
      <c r="N16" s="143">
        <f>SUM(N13:N15)</f>
        <v>0</v>
      </c>
      <c r="O16" s="143"/>
      <c r="P16" s="143">
        <f>SUM(P13:P15)</f>
        <v>0</v>
      </c>
      <c r="Q16" s="143"/>
      <c r="R16" s="143">
        <f>SUM(R13:R15)</f>
        <v>0</v>
      </c>
      <c r="S16" s="143"/>
      <c r="T16" s="143">
        <f>SUM(T13:T15)</f>
        <v>0</v>
      </c>
      <c r="U16" s="143"/>
      <c r="V16" s="143">
        <f>SUM(V13:V15)</f>
        <v>0</v>
      </c>
      <c r="W16" s="143"/>
      <c r="X16" s="143">
        <f>SUM(X13:X15)</f>
        <v>0</v>
      </c>
      <c r="Y16" s="143"/>
      <c r="Z16" s="143">
        <f>SUM(Z13:Z15)</f>
        <v>0</v>
      </c>
      <c r="AA16" s="143"/>
      <c r="AB16" s="143">
        <f>SUM(AB13:AB15)</f>
        <v>1</v>
      </c>
      <c r="AC16" s="143"/>
      <c r="AD16" s="143">
        <f>SUM(AD13:AD15)</f>
        <v>0</v>
      </c>
      <c r="AE16" s="143"/>
      <c r="AF16" s="143">
        <f>SUM(AF13:AF15)</f>
        <v>1</v>
      </c>
      <c r="AG16" s="143"/>
      <c r="AH16" s="143">
        <f>SUM(AH13:AH15)</f>
        <v>1</v>
      </c>
      <c r="AI16" s="143"/>
      <c r="AJ16" s="143">
        <f>SUM(AJ13:AJ15)</f>
        <v>1</v>
      </c>
      <c r="AK16" s="143"/>
      <c r="AL16" s="143">
        <f>SUM(AL13:AL15)</f>
        <v>1</v>
      </c>
      <c r="AM16" s="143"/>
      <c r="AN16" s="143">
        <f>SUM(AN13:AN15)</f>
        <v>1</v>
      </c>
      <c r="AO16" s="143"/>
      <c r="AP16" s="143">
        <f>SUM(AP13:AP15)</f>
        <v>1</v>
      </c>
      <c r="AQ16" s="143"/>
      <c r="AR16" s="143">
        <f>SUM(AR13:AR15)</f>
        <v>1</v>
      </c>
      <c r="AS16" s="143"/>
      <c r="AT16" s="143">
        <f>SUM(AT13:AT15)</f>
        <v>1</v>
      </c>
      <c r="AU16" s="143"/>
      <c r="AV16" s="143">
        <f>SUM(AV13:AV15)</f>
        <v>1</v>
      </c>
      <c r="AW16" s="143"/>
      <c r="AX16" s="143">
        <f>SUM(AX13:AX15)</f>
        <v>1</v>
      </c>
      <c r="AY16" s="143"/>
      <c r="AZ16" s="143">
        <f>SUM(AZ13:AZ15)</f>
        <v>1</v>
      </c>
      <c r="BA16" s="143"/>
      <c r="BB16" s="143">
        <f>SUM(BB13:BB15)</f>
        <v>1</v>
      </c>
      <c r="BC16" s="143"/>
      <c r="BD16" s="143">
        <f>SUM(BD13:BD15)</f>
        <v>0</v>
      </c>
      <c r="BE16" s="143"/>
      <c r="BF16" s="143">
        <f>SUM(BF13:BF15)</f>
        <v>0</v>
      </c>
      <c r="BG16" s="143"/>
      <c r="BH16" s="143">
        <f>SUM(BH13:BH15)</f>
        <v>0</v>
      </c>
    </row>
  </sheetData>
  <sheetProtection sheet="1" objects="1" scenarios="1" formatColumns="0" formatRows="0" insertHyperlinks="0" deleteColumns="0" deleteRows="0" autoFilter="0" pivotTables="0"/>
  <mergeCells count="67">
    <mergeCell ref="A1:H1"/>
    <mergeCell ref="A6:D6"/>
    <mergeCell ref="A4:D4"/>
    <mergeCell ref="A3:D3"/>
    <mergeCell ref="A2:D2"/>
    <mergeCell ref="F2:F6"/>
    <mergeCell ref="A5:D5"/>
    <mergeCell ref="C7:D7"/>
    <mergeCell ref="E7:F7"/>
    <mergeCell ref="G7:H7"/>
    <mergeCell ref="A7:A9"/>
    <mergeCell ref="B7:B9"/>
    <mergeCell ref="C8:D8"/>
    <mergeCell ref="E8:F8"/>
    <mergeCell ref="G8:H8"/>
    <mergeCell ref="I7:J7"/>
    <mergeCell ref="I8:J8"/>
    <mergeCell ref="K7:L7"/>
    <mergeCell ref="K8:L8"/>
    <mergeCell ref="M7:N7"/>
    <mergeCell ref="M8:N8"/>
    <mergeCell ref="O7:P7"/>
    <mergeCell ref="O8:P8"/>
    <mergeCell ref="Q7:R7"/>
    <mergeCell ref="Q8:R8"/>
    <mergeCell ref="S7:T7"/>
    <mergeCell ref="S8:T8"/>
    <mergeCell ref="U7:V7"/>
    <mergeCell ref="U8:V8"/>
    <mergeCell ref="W7:X7"/>
    <mergeCell ref="W8:X8"/>
    <mergeCell ref="Y7:Z7"/>
    <mergeCell ref="Y8:Z8"/>
    <mergeCell ref="AA7:AB7"/>
    <mergeCell ref="AA8:AB8"/>
    <mergeCell ref="AC7:AD7"/>
    <mergeCell ref="AC8:AD8"/>
    <mergeCell ref="AE7:AF7"/>
    <mergeCell ref="AE8:AF8"/>
    <mergeCell ref="AG7:AH7"/>
    <mergeCell ref="AG8:AH8"/>
    <mergeCell ref="AI7:AJ7"/>
    <mergeCell ref="AI8:AJ8"/>
    <mergeCell ref="AK7:AL7"/>
    <mergeCell ref="AK8:AL8"/>
    <mergeCell ref="AM7:AN7"/>
    <mergeCell ref="AM8:AN8"/>
    <mergeCell ref="AO7:AP7"/>
    <mergeCell ref="AO8:AP8"/>
    <mergeCell ref="AQ7:AR7"/>
    <mergeCell ref="AQ8:AR8"/>
    <mergeCell ref="AS7:AT7"/>
    <mergeCell ref="AS8:AT8"/>
    <mergeCell ref="AU7:AV7"/>
    <mergeCell ref="AU8:AV8"/>
    <mergeCell ref="AW7:AX7"/>
    <mergeCell ref="AW8:AX8"/>
    <mergeCell ref="BE7:BF7"/>
    <mergeCell ref="BE8:BF8"/>
    <mergeCell ref="BG7:BH7"/>
    <mergeCell ref="BG8:BH8"/>
    <mergeCell ref="AY7:AZ7"/>
    <mergeCell ref="AY8:AZ8"/>
    <mergeCell ref="BA7:BB7"/>
    <mergeCell ref="BA8:BB8"/>
    <mergeCell ref="BC7:BD7"/>
    <mergeCell ref="BC8:BD8"/>
  </mergeCells>
  <dataValidations count="7">
    <dataValidation allowBlank="1" showInputMessage="1" showErrorMessage="1" prompt="confère la loi sur le code des marchés publics_x000a_" sqref="A10:A12" xr:uid="{00000000-0002-0000-0800-000000000000}"/>
    <dataValidation type="list" allowBlank="1" showInputMessage="1" showErrorMessage="1" errorTitle="Erreur de saisir" error="Vous devez choisir dans la liste déroulante" prompt="Choisir dans la liste déroulante" sqref="C10:C12 G10:G12 E10:E12" xr:uid="{00000000-0002-0000-0800-000001000000}">
      <formula1>"Travaux,Fournitures et Services,Prestation intellectuelle réalisée par un cabinet,Prestation intellectuelle réalisée par un consultant"</formula1>
    </dataValidation>
    <dataValidation allowBlank="1" showInputMessage="1" showErrorMessage="1" prompt="Entrer le Titre du marché" sqref="C8:H8" xr:uid="{00000000-0002-0000-0800-000002000000}"/>
    <dataValidation type="whole" operator="greaterThanOrEqual" allowBlank="1" showInputMessage="1" showErrorMessage="1" errorTitle="Erreur de saisie" error="Vous devez entrer un nombre" sqref="D10:D12 H10:H12 F10:F12 E4" xr:uid="{00000000-0002-0000-0800-000003000000}">
      <formula1>0</formula1>
    </dataValidation>
    <dataValidation type="whole" operator="greaterThanOrEqual" allowBlank="1" showInputMessage="1" showErrorMessage="1" error="Vous devez entrer un nombre supérieur ou égal à 3" sqref="E5" xr:uid="{00000000-0002-0000-0800-000004000000}">
      <formula1>3</formula1>
    </dataValidation>
    <dataValidation type="whole" operator="lessThanOrEqual" allowBlank="1" showInputMessage="1" showErrorMessage="1" errorTitle="Erreur de saisie" error="Le nombre de marché conclus dans l'année ayant respecté les procédures doit être au plus égal au nombre de marchés conclus dans l'année" sqref="E6" xr:uid="{00000000-0002-0000-0800-000005000000}">
      <formula1>E5</formula1>
    </dataValidation>
    <dataValidation type="list" allowBlank="1" showInputMessage="1" showErrorMessage="1" errorTitle="Erreur de saisie" error="Veuillez choisir une valeur dans la liste déroulante" promptTitle="Choix" prompt="Choisissez une valeur dans la liste déroulante" sqref="E3" xr:uid="{00000000-0002-0000-0800-000006000000}">
      <formula1>"OUI,NON"</formula1>
    </dataValidation>
  </dataValidations>
  <hyperlinks>
    <hyperlink ref="A1" location="Acceuil!A1" display="Retour à l'accueil" xr:uid="{00000000-0004-0000-0800-000000000000}"/>
  </hyperlinks>
  <pageMargins left="0.69930555555555995" right="0.69930555555555995"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Acceuil</vt:lpstr>
      <vt:lpstr>Budget</vt:lpstr>
      <vt:lpstr>CC</vt:lpstr>
      <vt:lpstr>CA</vt:lpstr>
      <vt:lpstr>CV</vt:lpstr>
      <vt:lpstr>CP</vt:lpstr>
      <vt:lpstr>Cadres de Concertation</vt:lpstr>
      <vt:lpstr>Tutelle</vt:lpstr>
      <vt:lpstr>Marchés</vt:lpstr>
      <vt:lpstr>Services Délégués</vt:lpstr>
      <vt:lpstr>Autres données</vt:lpstr>
      <vt:lpstr>Récapitulatif</vt:lpstr>
      <vt:lpstr>Indicateurs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Maquette IGL</dc:title>
  <dc:subject/>
  <dc:creator>Maurice Comlan</dc:creator>
  <cp:keywords/>
  <dc:description/>
  <cp:lastModifiedBy>HP</cp:lastModifiedBy>
  <cp:lastPrinted>2021-11-15T13:34:10Z</cp:lastPrinted>
  <dcterms:created xsi:type="dcterms:W3CDTF">2018-11-14T21:50:19Z</dcterms:created>
  <dcterms:modified xsi:type="dcterms:W3CDTF">2021-11-16T16:28:44Z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2052-9.1.2</vt:lpwstr>
  </property>
</Properties>
</file>